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Documents\Web Sites\ecircuitcenter.com\SMU\SMU-digital-lite\"/>
    </mc:Choice>
  </mc:AlternateContent>
  <xr:revisionPtr revIDLastSave="0" documentId="13_ncr:1_{7C1C2AF6-AAEB-4B98-ADD6-0ABB42DA8F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st" sheetId="25" r:id="rId1"/>
  </sheets>
  <calcPr calcId="191029"/>
</workbook>
</file>

<file path=xl/calcChain.xml><?xml version="1.0" encoding="utf-8"?>
<calcChain xmlns="http://schemas.openxmlformats.org/spreadsheetml/2006/main">
  <c r="R13" i="25" l="1"/>
  <c r="Q17" i="25"/>
  <c r="P17" i="25"/>
  <c r="K17" i="25"/>
  <c r="H17" i="25"/>
  <c r="I17" i="25" s="1"/>
  <c r="K13" i="25"/>
  <c r="K9" i="25"/>
  <c r="K8" i="25"/>
  <c r="S17" i="25" l="1"/>
  <c r="M13" i="25"/>
  <c r="Q13" i="25" s="1"/>
  <c r="H13" i="25"/>
  <c r="I13" i="25" s="1"/>
  <c r="H9" i="25"/>
  <c r="H8" i="25"/>
  <c r="I8" i="25" s="1"/>
  <c r="I9" i="25"/>
  <c r="Q9" i="25"/>
  <c r="S9" i="25" s="1"/>
  <c r="Q8" i="25"/>
  <c r="P8" i="25"/>
  <c r="P13" i="25" l="1"/>
  <c r="S13" i="25"/>
  <c r="S8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Rick Faehnrich</author>
  </authors>
  <commentList>
    <comment ref="M5" authorId="0" shapeId="0" xr:uid="{59AD7784-FFD2-4362-AF0E-07672AE369DC}">
      <text>
        <r>
          <rPr>
            <sz val="9"/>
            <color indexed="81"/>
            <rFont val="Tahoma"/>
            <family val="2"/>
          </rPr>
          <t>Enter / calc value from Req / Design and conditions.</t>
        </r>
      </text>
    </comment>
    <comment ref="N5" authorId="0" shapeId="0" xr:uid="{67761BEF-0B84-4FE0-8076-B54346F99234}">
      <text>
        <r>
          <rPr>
            <sz val="9"/>
            <color indexed="81"/>
            <rFont val="Tahoma"/>
            <family val="2"/>
          </rPr>
          <t>For basic functional tests, typically choose:
2% for voltage limits
5% for frequency limits.</t>
        </r>
      </text>
    </comment>
  </commentList>
</comments>
</file>

<file path=xl/sharedStrings.xml><?xml version="1.0" encoding="utf-8"?>
<sst xmlns="http://schemas.openxmlformats.org/spreadsheetml/2006/main" count="46" uniqueCount="41">
  <si>
    <t>Enter</t>
  </si>
  <si>
    <t>Calc</t>
  </si>
  <si>
    <t>Units</t>
  </si>
  <si>
    <t>%</t>
  </si>
  <si>
    <t>P/F?</t>
  </si>
  <si>
    <t>Error Limit</t>
  </si>
  <si>
    <t>Specification</t>
  </si>
  <si>
    <t>Expected Value</t>
  </si>
  <si>
    <t>Measured Value</t>
  </si>
  <si>
    <t>Limit
Lo</t>
  </si>
  <si>
    <t>Limit
Hi</t>
  </si>
  <si>
    <t>Params / Calc / Notes</t>
  </si>
  <si>
    <t>Alt-Enter to start new line in cell</t>
  </si>
  <si>
    <t>FI=0.005</t>
  </si>
  <si>
    <t>MV</t>
  </si>
  <si>
    <t>Inputs /
Force</t>
  </si>
  <si>
    <t>Outputs /
Measure</t>
  </si>
  <si>
    <t>Vs = Io*Rs</t>
  </si>
  <si>
    <t>Vsupply</t>
  </si>
  <si>
    <t>Headroom = Vsupply 
-Vs - Vo 
&gt; 0</t>
  </si>
  <si>
    <t>MI</t>
  </si>
  <si>
    <t>mA</t>
  </si>
  <si>
    <t>Zener Vz=2.7V=/-5% at Iz=5mA</t>
  </si>
  <si>
    <t>Zener Iz=20uA Max at Vz=1V</t>
  </si>
  <si>
    <t>Thermistor Rth=10k +/-5% at 25C</t>
  </si>
  <si>
    <t>Rs</t>
  </si>
  <si>
    <t>~Rdut</t>
  </si>
  <si>
    <t>~Vo</t>
  </si>
  <si>
    <t>~Io</t>
  </si>
  <si>
    <t>THERMISTOR</t>
  </si>
  <si>
    <t>ZENER</t>
  </si>
  <si>
    <t>FV=1.0</t>
  </si>
  <si>
    <t>Tau
(time constant)</t>
  </si>
  <si>
    <t>Rth = R25*( (T-25)*TCR+1)
TCR=-4.38% / C
T = 70degF = 21C
Measured R = MV/MI</t>
  </si>
  <si>
    <t>Component Tests</t>
  </si>
  <si>
    <t>TauFV = 1/( Kint * Rdut/(Rs+Rdut) )</t>
  </si>
  <si>
    <t>TauFI = 1/( Kint * Rs/(Rs+Rdut) * 1/Rs )</t>
  </si>
  <si>
    <t>LED</t>
  </si>
  <si>
    <t>Vfwd=1.8 +/-0.3 at Ifwd=5mA</t>
  </si>
  <si>
    <t>V</t>
  </si>
  <si>
    <t>Kint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</si>
</sst>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E+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"/>
      <color indexed="81"/>
      <name val="Tahoma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2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0" borderId="0" xfId="0" applyFont="1" applyAlignment="1">
      <alignment horizontal="left" vertical="top"/>
    </xf>
    <xf numFmtId="1" fontId="0" fillId="0" borderId="1" xfId="0" applyNumberFormat="1" applyBorder="1" applyAlignment="1">
      <alignment horizontal="center" vertical="top"/>
    </xf>
    <xf numFmtId="164" fontId="0" fillId="0" borderId="0" xfId="0" applyNumberFormat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1" fontId="0" fillId="0" borderId="1" xfId="0" applyNumberForma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 wrapText="1"/>
    </xf>
    <xf numFmtId="167" fontId="0" fillId="0" borderId="1" xfId="0" applyNumberFormat="1" applyBorder="1" applyAlignment="1">
      <alignment horizontal="center" vertical="top"/>
    </xf>
    <xf numFmtId="166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8BE73-42B1-462C-BDBC-47DDD6BD42C2}">
  <dimension ref="A1:S17"/>
  <sheetViews>
    <sheetView tabSelected="1" zoomScale="85" zoomScaleNormal="85" workbookViewId="0">
      <pane ySplit="5" topLeftCell="A6" activePane="bottomLeft" state="frozen"/>
      <selection pane="bottomLeft" activeCell="F22" sqref="F22"/>
    </sheetView>
  </sheetViews>
  <sheetFormatPr defaultColWidth="9.109375" defaultRowHeight="13.2" x14ac:dyDescent="0.25"/>
  <cols>
    <col min="1" max="1" width="21.21875" style="4" customWidth="1"/>
    <col min="2" max="2" width="11" style="1" customWidth="1"/>
    <col min="3" max="3" width="10" style="4" customWidth="1"/>
    <col min="4" max="4" width="10.21875" style="4" customWidth="1"/>
    <col min="5" max="6" width="9.44140625" style="4" customWidth="1"/>
    <col min="7" max="7" width="9" style="4" customWidth="1"/>
    <col min="8" max="8" width="10" style="4" customWidth="1"/>
    <col min="9" max="9" width="11.33203125" style="4" customWidth="1"/>
    <col min="10" max="10" width="9.21875" style="4" customWidth="1"/>
    <col min="11" max="11" width="11.33203125" style="4" customWidth="1"/>
    <col min="12" max="12" width="23.33203125" style="10" customWidth="1"/>
    <col min="13" max="13" width="9.6640625" style="1" customWidth="1"/>
    <col min="14" max="14" width="8.6640625" style="1" customWidth="1"/>
    <col min="15" max="15" width="6" style="1" customWidth="1"/>
    <col min="16" max="16" width="10.5546875" style="1" customWidth="1"/>
    <col min="17" max="17" width="9.44140625" style="1" customWidth="1"/>
    <col min="18" max="18" width="10.44140625" style="1" customWidth="1"/>
    <col min="19" max="19" width="8" style="1" customWidth="1"/>
    <col min="20" max="16384" width="9.109375" style="1"/>
  </cols>
  <sheetData>
    <row r="1" spans="1:19" ht="15.6" x14ac:dyDescent="0.25">
      <c r="A1" s="28" t="s">
        <v>34</v>
      </c>
    </row>
    <row r="2" spans="1:19" x14ac:dyDescent="0.25">
      <c r="A2" s="5"/>
      <c r="C2" s="2" t="s">
        <v>0</v>
      </c>
      <c r="D2" s="1"/>
      <c r="E2" s="38" t="s">
        <v>12</v>
      </c>
      <c r="F2" s="1"/>
      <c r="G2" s="1"/>
      <c r="H2" s="1"/>
      <c r="I2" s="23" t="s">
        <v>18</v>
      </c>
      <c r="K2" s="3" t="s">
        <v>35</v>
      </c>
    </row>
    <row r="3" spans="1:19" x14ac:dyDescent="0.25">
      <c r="C3" s="6" t="s">
        <v>1</v>
      </c>
      <c r="D3" s="1"/>
      <c r="E3" s="1"/>
      <c r="F3" s="1"/>
      <c r="G3" s="1"/>
      <c r="H3" s="1"/>
      <c r="I3" s="9">
        <v>5</v>
      </c>
      <c r="J3" s="1"/>
      <c r="K3" s="3" t="s">
        <v>36</v>
      </c>
    </row>
    <row r="4" spans="1:19" x14ac:dyDescent="0.25">
      <c r="A4" s="13"/>
      <c r="B4" s="12"/>
      <c r="M4" s="12"/>
      <c r="P4" s="11"/>
      <c r="R4" s="12"/>
    </row>
    <row r="5" spans="1:19" s="26" customFormat="1" ht="52.8" x14ac:dyDescent="0.25">
      <c r="A5" s="27" t="s">
        <v>6</v>
      </c>
      <c r="B5" s="25" t="s">
        <v>15</v>
      </c>
      <c r="C5" s="25" t="s">
        <v>16</v>
      </c>
      <c r="D5" s="23" t="s">
        <v>25</v>
      </c>
      <c r="E5" s="23" t="s">
        <v>26</v>
      </c>
      <c r="F5" s="23" t="s">
        <v>27</v>
      </c>
      <c r="G5" s="23" t="s">
        <v>28</v>
      </c>
      <c r="H5" s="24" t="s">
        <v>17</v>
      </c>
      <c r="I5" s="24" t="s">
        <v>19</v>
      </c>
      <c r="J5" s="23" t="s">
        <v>40</v>
      </c>
      <c r="K5" s="24" t="s">
        <v>32</v>
      </c>
      <c r="L5" s="23" t="s">
        <v>11</v>
      </c>
      <c r="M5" s="22" t="s">
        <v>7</v>
      </c>
      <c r="N5" s="23" t="s">
        <v>5</v>
      </c>
      <c r="O5" s="23" t="s">
        <v>2</v>
      </c>
      <c r="P5" s="24" t="s">
        <v>9</v>
      </c>
      <c r="Q5" s="24" t="s">
        <v>10</v>
      </c>
      <c r="R5" s="25" t="s">
        <v>8</v>
      </c>
      <c r="S5" s="22" t="s">
        <v>4</v>
      </c>
    </row>
    <row r="7" spans="1:19" x14ac:dyDescent="0.25">
      <c r="A7" s="7" t="s">
        <v>30</v>
      </c>
      <c r="B7" s="32"/>
      <c r="C7" s="30"/>
      <c r="D7" s="30"/>
      <c r="E7" s="30"/>
      <c r="F7" s="30"/>
      <c r="G7" s="30"/>
      <c r="H7" s="30"/>
      <c r="I7" s="30"/>
      <c r="J7" s="30"/>
      <c r="K7" s="30"/>
      <c r="L7" s="14"/>
      <c r="M7" s="9"/>
      <c r="N7" s="8"/>
      <c r="O7" s="11"/>
      <c r="P7" s="9"/>
      <c r="Q7" s="9"/>
      <c r="R7" s="9"/>
    </row>
    <row r="8" spans="1:19" ht="26.4" x14ac:dyDescent="0.25">
      <c r="A8" s="15" t="s">
        <v>22</v>
      </c>
      <c r="B8" s="33" t="s">
        <v>13</v>
      </c>
      <c r="C8" s="31" t="s">
        <v>14</v>
      </c>
      <c r="D8" s="35">
        <v>100</v>
      </c>
      <c r="E8" s="35">
        <v>100</v>
      </c>
      <c r="F8" s="31">
        <v>2.7</v>
      </c>
      <c r="G8" s="34">
        <v>5.0000000000000001E-3</v>
      </c>
      <c r="H8" s="31">
        <f>G8*D8</f>
        <v>0.5</v>
      </c>
      <c r="I8" s="17">
        <f>$I$3-H8-F8</f>
        <v>1.7999999999999998</v>
      </c>
      <c r="J8" s="35">
        <v>20000</v>
      </c>
      <c r="K8" s="36">
        <f>1/(J8*D8/(D8+E8)*1/D8)</f>
        <v>0.01</v>
      </c>
      <c r="L8" s="16"/>
      <c r="M8" s="21">
        <v>2.7</v>
      </c>
      <c r="N8" s="19">
        <v>5</v>
      </c>
      <c r="O8" s="18" t="s">
        <v>3</v>
      </c>
      <c r="P8" s="17">
        <f>M8*(1-N8/100)</f>
        <v>2.5649999999999999</v>
      </c>
      <c r="Q8" s="17">
        <f>M8*(1+N8/100)</f>
        <v>2.8350000000000004</v>
      </c>
      <c r="R8" s="21">
        <v>2.7</v>
      </c>
      <c r="S8" s="20" t="str">
        <f>IF(AND(R8&gt;P8,R8&lt;Q8),"Pass","Fail")</f>
        <v>Pass</v>
      </c>
    </row>
    <row r="9" spans="1:19" ht="26.4" x14ac:dyDescent="0.25">
      <c r="A9" s="15" t="s">
        <v>23</v>
      </c>
      <c r="B9" s="33" t="s">
        <v>31</v>
      </c>
      <c r="C9" s="31" t="s">
        <v>20</v>
      </c>
      <c r="D9" s="35">
        <v>100000</v>
      </c>
      <c r="E9" s="34">
        <v>1000000000000</v>
      </c>
      <c r="F9" s="31">
        <v>1</v>
      </c>
      <c r="G9" s="34">
        <v>2.0000000000000002E-5</v>
      </c>
      <c r="H9" s="31">
        <f>G9*D9</f>
        <v>2</v>
      </c>
      <c r="I9" s="17">
        <f>$I$3-H9-F9</f>
        <v>2</v>
      </c>
      <c r="J9" s="35">
        <v>20</v>
      </c>
      <c r="K9" s="36">
        <f>1/(J9*E9/(D9+E9))</f>
        <v>5.0000005E-2</v>
      </c>
      <c r="L9" s="16"/>
      <c r="M9" s="19">
        <v>0</v>
      </c>
      <c r="N9" s="34">
        <v>2.0000000000000002E-5</v>
      </c>
      <c r="O9" s="18" t="s">
        <v>21</v>
      </c>
      <c r="P9" s="17"/>
      <c r="Q9" s="34">
        <f>N9</f>
        <v>2.0000000000000002E-5</v>
      </c>
      <c r="R9" s="34">
        <v>1.0000000000000001E-5</v>
      </c>
      <c r="S9" s="20" t="str">
        <f>IF(R9&lt;Q9,"Pass","Fail")</f>
        <v>Pass</v>
      </c>
    </row>
    <row r="10" spans="1:19" x14ac:dyDescent="0.25">
      <c r="A10" s="7"/>
      <c r="B10" s="32"/>
      <c r="C10" s="30"/>
      <c r="D10" s="30"/>
      <c r="E10" s="30"/>
      <c r="F10" s="30"/>
      <c r="G10" s="30"/>
      <c r="H10" s="30"/>
      <c r="I10" s="30"/>
      <c r="J10" s="30"/>
      <c r="K10" s="30"/>
      <c r="L10" s="14"/>
      <c r="M10" s="9"/>
      <c r="N10" s="8"/>
      <c r="O10" s="11"/>
      <c r="P10" s="9"/>
      <c r="Q10" s="9"/>
      <c r="R10" s="9"/>
    </row>
    <row r="11" spans="1:19" x14ac:dyDescent="0.25">
      <c r="A11" s="7"/>
      <c r="B11" s="32"/>
      <c r="C11" s="30"/>
      <c r="D11" s="30"/>
      <c r="E11" s="30"/>
      <c r="F11" s="30"/>
      <c r="G11" s="30"/>
      <c r="H11" s="30"/>
      <c r="I11" s="30"/>
      <c r="J11" s="30"/>
      <c r="K11" s="30"/>
      <c r="L11" s="14"/>
      <c r="M11" s="9"/>
      <c r="N11" s="8"/>
      <c r="O11" s="11"/>
      <c r="P11" s="9"/>
      <c r="Q11" s="9"/>
      <c r="R11" s="9"/>
    </row>
    <row r="12" spans="1:19" x14ac:dyDescent="0.25">
      <c r="A12" s="7" t="s">
        <v>29</v>
      </c>
      <c r="B12" s="32"/>
      <c r="C12" s="30"/>
      <c r="D12" s="30"/>
      <c r="E12" s="30"/>
      <c r="F12" s="30"/>
      <c r="G12" s="30"/>
      <c r="H12" s="30"/>
      <c r="I12" s="30"/>
      <c r="J12" s="30"/>
      <c r="K12" s="30"/>
      <c r="L12" s="14"/>
      <c r="M12" s="9"/>
      <c r="N12" s="8"/>
      <c r="O12" s="11"/>
      <c r="P12" s="9"/>
      <c r="Q12" s="9"/>
      <c r="R12" s="9"/>
    </row>
    <row r="13" spans="1:19" ht="72" customHeight="1" x14ac:dyDescent="0.25">
      <c r="A13" s="15" t="s">
        <v>24</v>
      </c>
      <c r="B13" s="33" t="s">
        <v>31</v>
      </c>
      <c r="C13" s="31" t="s">
        <v>14</v>
      </c>
      <c r="D13" s="35">
        <v>10000</v>
      </c>
      <c r="E13" s="35">
        <v>10000</v>
      </c>
      <c r="F13" s="31">
        <v>2</v>
      </c>
      <c r="G13" s="37">
        <v>2.0000000000000001E-4</v>
      </c>
      <c r="H13" s="31">
        <f>G13*D13</f>
        <v>2</v>
      </c>
      <c r="I13" s="17">
        <f>$I$3-H13-F13</f>
        <v>1</v>
      </c>
      <c r="J13" s="35">
        <v>50</v>
      </c>
      <c r="K13" s="36">
        <f>1/(J13*E13/(D13+E13))</f>
        <v>0.04</v>
      </c>
      <c r="L13" s="16" t="s">
        <v>33</v>
      </c>
      <c r="M13" s="29">
        <f>10000*((21-25)*-4.38/100+1)</f>
        <v>11752</v>
      </c>
      <c r="N13" s="19">
        <v>5</v>
      </c>
      <c r="O13" s="18" t="s">
        <v>3</v>
      </c>
      <c r="P13" s="29">
        <f>M13*(1-N13/100)</f>
        <v>11164.4</v>
      </c>
      <c r="Q13" s="29">
        <f>M13*(1+N13/100)</f>
        <v>12339.6</v>
      </c>
      <c r="R13" s="29">
        <f>1.01/0.000086</f>
        <v>11744.186046511628</v>
      </c>
      <c r="S13" s="20" t="str">
        <f>IF(AND(R13&gt;P13,R13&lt;Q13),"Pass","Fail")</f>
        <v>Pass</v>
      </c>
    </row>
    <row r="16" spans="1:19" x14ac:dyDescent="0.25">
      <c r="A16" s="7" t="s">
        <v>37</v>
      </c>
      <c r="B16" s="32"/>
      <c r="C16" s="30"/>
      <c r="D16" s="30"/>
      <c r="E16" s="30"/>
      <c r="F16" s="30"/>
      <c r="G16" s="30"/>
      <c r="H16" s="30"/>
      <c r="I16" s="30"/>
      <c r="J16" s="30"/>
      <c r="K16" s="30"/>
      <c r="L16" s="14"/>
      <c r="M16" s="9"/>
      <c r="N16" s="8"/>
      <c r="O16" s="11"/>
      <c r="P16" s="9"/>
      <c r="Q16" s="9"/>
      <c r="R16" s="9"/>
    </row>
    <row r="17" spans="1:19" ht="26.4" x14ac:dyDescent="0.25">
      <c r="A17" s="15" t="s">
        <v>38</v>
      </c>
      <c r="B17" s="33" t="s">
        <v>13</v>
      </c>
      <c r="C17" s="31" t="s">
        <v>14</v>
      </c>
      <c r="D17" s="35">
        <v>100</v>
      </c>
      <c r="E17" s="35">
        <v>1</v>
      </c>
      <c r="F17" s="31">
        <v>1.8</v>
      </c>
      <c r="G17" s="34">
        <v>5.0000000000000001E-3</v>
      </c>
      <c r="H17" s="31">
        <f>G17*D17</f>
        <v>0.5</v>
      </c>
      <c r="I17" s="17">
        <f>$I$3-H17-F17</f>
        <v>2.7</v>
      </c>
      <c r="J17" s="35">
        <v>2000</v>
      </c>
      <c r="K17" s="36">
        <f>1/(J17*D17/(D17+E17)*1/D17)</f>
        <v>5.0500000000000003E-2</v>
      </c>
      <c r="L17" s="16"/>
      <c r="M17" s="21">
        <v>1.8</v>
      </c>
      <c r="N17" s="19">
        <v>0.3</v>
      </c>
      <c r="O17" s="18" t="s">
        <v>39</v>
      </c>
      <c r="P17" s="17">
        <f>M17-N17</f>
        <v>1.5</v>
      </c>
      <c r="Q17" s="17">
        <f>M17+N17</f>
        <v>2.1</v>
      </c>
      <c r="R17" s="21">
        <v>1.92</v>
      </c>
      <c r="S17" s="20" t="str">
        <f>IF(AND(R17&gt;P17,R17&lt;Q17),"Pass","Fail")</f>
        <v>Pass</v>
      </c>
    </row>
  </sheetData>
  <conditionalFormatting sqref="I8:I9">
    <cfRule type="cellIs" dxfId="9" priority="5" operator="lessThan">
      <formula>0</formula>
    </cfRule>
    <cfRule type="cellIs" dxfId="8" priority="6" operator="greaterThanOrEqual">
      <formula>0</formula>
    </cfRule>
  </conditionalFormatting>
  <conditionalFormatting sqref="I13">
    <cfRule type="cellIs" dxfId="7" priority="11" operator="lessThan">
      <formula>0</formula>
    </cfRule>
    <cfRule type="cellIs" dxfId="6" priority="12" operator="greaterThanOrEqual">
      <formula>0</formula>
    </cfRule>
  </conditionalFormatting>
  <conditionalFormatting sqref="S7:S13">
    <cfRule type="containsText" dxfId="5" priority="15" operator="containsText" text="Fail">
      <formula>NOT(ISERROR(SEARCH("Fail",S7)))</formula>
    </cfRule>
    <cfRule type="containsText" dxfId="4" priority="16" operator="containsText" text="Pass">
      <formula>NOT(ISERROR(SEARCH("Pass",S7)))</formula>
    </cfRule>
  </conditionalFormatting>
  <conditionalFormatting sqref="I17">
    <cfRule type="cellIs" dxfId="3" priority="1" operator="lessThan">
      <formula>0</formula>
    </cfRule>
    <cfRule type="cellIs" dxfId="2" priority="2" operator="greaterThanOrEqual">
      <formula>0</formula>
    </cfRule>
  </conditionalFormatting>
  <conditionalFormatting sqref="S16:S17">
    <cfRule type="containsText" dxfId="1" priority="3" operator="containsText" text="Fail">
      <formula>NOT(ISERROR(SEARCH("Fail",S16)))</formula>
    </cfRule>
    <cfRule type="containsText" dxfId="0" priority="4" operator="containsText" text="Pass">
      <formula>NOT(ISERROR(SEARCH("Pass",S16)))</formula>
    </cfRule>
  </conditionalFormatting>
  <pageMargins left="0.75" right="0.75" top="1" bottom="1" header="0.5" footer="0.5"/>
  <pageSetup paperSize="3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Rick Faehnrich</cp:lastModifiedBy>
  <cp:lastPrinted>2008-02-27T22:26:45Z</cp:lastPrinted>
  <dcterms:created xsi:type="dcterms:W3CDTF">1996-10-14T23:33:28Z</dcterms:created>
  <dcterms:modified xsi:type="dcterms:W3CDTF">2026-11-06T16:20:03Z</dcterms:modified>
</cp:coreProperties>
</file>