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codeName="ThisWorkbook" defaultThemeVersion="124226"/>
  <xr:revisionPtr revIDLastSave="0" documentId="13_ncr:1_{65E1D86C-91AA-43B8-B3C0-6398DF9C1F08}" xr6:coauthVersionLast="47" xr6:coauthVersionMax="47" xr10:uidLastSave="{00000000-0000-0000-0000-000000000000}"/>
  <bookViews>
    <workbookView xWindow="-108" yWindow="-108" windowWidth="16608" windowHeight="8712" activeTab="2" xr2:uid="{00000000-000D-0000-FFFF-FFFF00000000}"/>
  </bookViews>
  <sheets>
    <sheet name="EBA Guide" sheetId="12" r:id="rId1"/>
    <sheet name="Schematic" sheetId="11" r:id="rId2"/>
    <sheet name="Amp1 Calc" sheetId="8" r:id="rId3"/>
    <sheet name="Offset Errors" sheetId="9" r:id="rId4"/>
    <sheet name="Gain Errors" sheetId="10" r:id="rId5"/>
  </sheets>
  <calcPr calcId="191029"/>
</workbook>
</file>

<file path=xl/calcChain.xml><?xml version="1.0" encoding="utf-8"?>
<calcChain xmlns="http://schemas.openxmlformats.org/spreadsheetml/2006/main">
  <c r="C31" i="8" l="1"/>
  <c r="G34" i="9"/>
  <c r="H34" i="9" s="1"/>
  <c r="G25" i="9"/>
  <c r="H25" i="9" s="1"/>
  <c r="C17" i="8"/>
  <c r="C47" i="8"/>
  <c r="C46" i="8"/>
  <c r="C43" i="8"/>
  <c r="C42" i="8"/>
  <c r="C29" i="8"/>
  <c r="G33" i="9" s="1"/>
  <c r="H33" i="9" s="1"/>
  <c r="C20" i="8"/>
  <c r="C44" i="8" l="1"/>
  <c r="C48" i="8"/>
  <c r="C27" i="8"/>
  <c r="I33" i="9"/>
  <c r="J33" i="9" s="1"/>
  <c r="I34" i="9"/>
  <c r="I32" i="9"/>
  <c r="I24" i="9"/>
  <c r="I25" i="9"/>
  <c r="I23" i="9"/>
  <c r="J34" i="9"/>
  <c r="J25" i="9"/>
  <c r="G24" i="9"/>
  <c r="H24" i="9" s="1"/>
  <c r="J24" i="9" s="1"/>
  <c r="M24" i="9" l="1"/>
  <c r="L24" i="9"/>
  <c r="M33" i="9"/>
  <c r="L33" i="9"/>
  <c r="G32" i="9"/>
  <c r="H32" i="9" s="1"/>
  <c r="J32" i="9" s="1"/>
  <c r="L32" i="9" s="1"/>
  <c r="G23" i="9"/>
  <c r="H23" i="9" s="1"/>
  <c r="J23" i="9" s="1"/>
  <c r="G33" i="10"/>
  <c r="H33" i="10" s="1"/>
  <c r="G24" i="10"/>
  <c r="H24" i="10" s="1"/>
  <c r="G32" i="10"/>
  <c r="H32" i="10" s="1"/>
  <c r="G23" i="10"/>
  <c r="H23" i="10" s="1"/>
  <c r="M32" i="9"/>
  <c r="L37" i="9"/>
  <c r="D13" i="9" s="1"/>
  <c r="M27" i="10" a="1"/>
  <c r="M37" i="9" a="1"/>
  <c r="M23" i="10" l="1"/>
  <c r="L23" i="10"/>
  <c r="M32" i="10"/>
  <c r="L32" i="10"/>
  <c r="M24" i="10"/>
  <c r="L24" i="10"/>
  <c r="M33" i="10"/>
  <c r="L33" i="10"/>
  <c r="M23" i="9"/>
  <c r="M28" i="9" s="1" a="1"/>
  <c r="L23" i="9"/>
  <c r="L28" i="9" s="1"/>
  <c r="C13" i="9" s="1"/>
  <c r="E13" i="9" s="1"/>
  <c r="F13" i="9" s="1"/>
  <c r="G13" i="9" s="1"/>
  <c r="M28" i="9"/>
  <c r="M37" i="9"/>
  <c r="L36" i="10" l="1"/>
  <c r="D13" i="10" s="1"/>
  <c r="M36" i="10" a="1"/>
  <c r="M36" i="10"/>
  <c r="L27" i="10"/>
  <c r="C13" i="10" s="1"/>
  <c r="E13" i="10" s="1"/>
  <c r="F13" i="10" s="1"/>
  <c r="G13" i="10" s="1"/>
  <c r="M2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9" authorId="0" shapeId="0" xr:uid="{92C296AE-6BC6-4C9C-A749-EDB0DF963C97}">
      <text>
        <r>
          <rPr>
            <sz val="9"/>
            <color indexed="81"/>
            <rFont val="Tahoma"/>
            <family val="2"/>
          </rPr>
          <t>Enter the temperature change (relative to 25C) that the circuit is expected to hold spec.</t>
        </r>
      </text>
    </comment>
    <comment ref="B13" authorId="0" shapeId="0" xr:uid="{B12B1A69-402A-471E-903D-A53BDB41A1B1}">
      <text>
        <r>
          <rPr>
            <sz val="9"/>
            <color indexed="81"/>
            <rFont val="Tahoma"/>
            <family val="2"/>
          </rPr>
          <t>Enter the Target Accuracy Specification.</t>
        </r>
      </text>
    </comment>
    <comment ref="C13" authorId="0" shapeId="0" xr:uid="{F38940B2-ADCF-4AE6-A181-595A8A42E97C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D13" authorId="0" shapeId="0" xr:uid="{BD8149A5-4C13-422D-A738-9ED85268F8CC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F13" authorId="0" shapeId="0" xr:uid="{1DEDF18D-0C5E-4E85-ADDF-C661BA81A0C5}">
      <text>
        <r>
          <rPr>
            <sz val="9"/>
            <color indexed="81"/>
            <rFont val="Tahoma"/>
            <family val="2"/>
          </rPr>
          <t>Design Margin = 
    (Total_Err - Spec_Err) / Spec_Err * 100%</t>
        </r>
      </text>
    </comment>
    <comment ref="L24" authorId="0" shapeId="0" xr:uid="{F297EDC6-987F-49BC-985B-9E807F0285D9}">
      <text>
        <r>
          <rPr>
            <sz val="9"/>
            <color indexed="81"/>
            <rFont val="Tahoma"/>
            <family val="2"/>
          </rPr>
          <t>First sum Ibp and Ibn, then take abs() to account for bias current cancellation.</t>
        </r>
      </text>
    </comment>
    <comment ref="M24" authorId="0" shapeId="0" xr:uid="{57E1BBC6-9896-4040-8214-391D3A02BB23}">
      <text>
        <r>
          <rPr>
            <sz val="9"/>
            <color indexed="81"/>
            <rFont val="Tahoma"/>
            <family val="2"/>
          </rPr>
          <t>First sum Ibp and Ibn, then take square to account for bias current cancellation.</t>
        </r>
      </text>
    </comment>
    <comment ref="L27" authorId="0" shapeId="0" xr:uid="{D894FBDE-B010-45E1-8C2B-B86168D61D57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M27" authorId="0" shapeId="0" xr:uid="{0937F596-6C20-4E17-80BC-37AB6587A84A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L33" authorId="0" shapeId="0" xr:uid="{B854CAB3-5EAA-439C-B6F1-546ED318BB40}">
      <text>
        <r>
          <rPr>
            <sz val="9"/>
            <color indexed="81"/>
            <rFont val="Tahoma"/>
            <family val="2"/>
          </rPr>
          <t>First sum Ibp and Ibn, then take abs() to account for bias current cancellation.</t>
        </r>
      </text>
    </comment>
    <comment ref="M33" authorId="0" shapeId="0" xr:uid="{4899F3E4-093C-494E-B8E2-E3ECE4C8BD04}">
      <text>
        <r>
          <rPr>
            <sz val="9"/>
            <color indexed="81"/>
            <rFont val="Tahoma"/>
            <family val="2"/>
          </rPr>
          <t>First sum Ibp and Ibn, then take square to account for bias current cancellation.</t>
        </r>
      </text>
    </comment>
    <comment ref="L36" authorId="0" shapeId="0" xr:uid="{C118B55B-46E3-4FDB-8352-69F91AB85960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M36" authorId="0" shapeId="0" xr:uid="{851F4CB6-CA40-437F-B33A-9A518F6EECC1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9" authorId="0" shapeId="0" xr:uid="{D1DE60E6-A16F-431D-9B42-571280455102}">
      <text>
        <r>
          <rPr>
            <sz val="9"/>
            <color indexed="81"/>
            <rFont val="Tahoma"/>
            <family val="2"/>
          </rPr>
          <t>Enter the temperature change (relative to 25C) that the circuit is expected to hold spec.</t>
        </r>
      </text>
    </comment>
    <comment ref="B13" authorId="0" shapeId="0" xr:uid="{3C37E3AA-6B0E-4891-9ED9-05DAACFB9B88}">
      <text>
        <r>
          <rPr>
            <sz val="9"/>
            <color indexed="81"/>
            <rFont val="Tahoma"/>
            <family val="2"/>
          </rPr>
          <t>Enter the Target Accuracy Specification.</t>
        </r>
      </text>
    </comment>
    <comment ref="C13" authorId="0" shapeId="0" xr:uid="{8E460BD3-EE46-401F-867A-9D9CF36FDB39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D13" authorId="0" shapeId="0" xr:uid="{15ECBE58-64D5-44FB-B3AB-92487707203C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F13" authorId="0" shapeId="0" xr:uid="{15288EB0-2452-444E-8827-3C2049AFD10E}">
      <text>
        <r>
          <rPr>
            <sz val="9"/>
            <color indexed="81"/>
            <rFont val="Tahoma"/>
            <family val="2"/>
          </rPr>
          <t>Design Margin = 
    (Total_Err - Spec_Err) / Spec_Err * 100%</t>
        </r>
      </text>
    </comment>
    <comment ref="L26" authorId="0" shapeId="0" xr:uid="{AFD59C58-3DC9-4C79-AF7C-5FF2556C95D5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M26" authorId="0" shapeId="0" xr:uid="{550058DE-3C11-4465-A9FE-1936E15137D6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L35" authorId="0" shapeId="0" xr:uid="{30AE8D1A-0E26-4FFA-B8B8-87A5BD3C59B6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M35" authorId="0" shapeId="0" xr:uid="{CDE5169F-1C80-4D2E-B781-F010B17C6E22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sharedStrings.xml><?xml version="1.0" encoding="utf-8"?>
<sst xmlns="http://schemas.openxmlformats.org/spreadsheetml/2006/main" count="270" uniqueCount="145">
  <si>
    <t>S</t>
  </si>
  <si>
    <t>R1</t>
  </si>
  <si>
    <t>R2</t>
  </si>
  <si>
    <t>K</t>
  </si>
  <si>
    <t>K'</t>
  </si>
  <si>
    <t>V</t>
  </si>
  <si>
    <t>Signal Gain</t>
  </si>
  <si>
    <t>OFFSET ERRORS</t>
  </si>
  <si>
    <t>GAIN ERRORS</t>
  </si>
  <si>
    <t>%</t>
  </si>
  <si>
    <t>ohms</t>
  </si>
  <si>
    <t>K is the circuit gain</t>
  </si>
  <si>
    <r>
      <t>S =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 /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 = ((K'-K)/K) / 0.01</t>
    </r>
  </si>
  <si>
    <t>A</t>
  </si>
  <si>
    <t>unit</t>
  </si>
  <si>
    <t>Initial Errors</t>
  </si>
  <si>
    <t>ppm/C</t>
  </si>
  <si>
    <t>V/C</t>
  </si>
  <si>
    <t>A/C</t>
  </si>
  <si>
    <t>vo1</t>
  </si>
  <si>
    <t>Enter values</t>
  </si>
  <si>
    <t>Calc results</t>
  </si>
  <si>
    <t>e</t>
  </si>
  <si>
    <t>Vs_FS</t>
  </si>
  <si>
    <t>Offset Error</t>
  </si>
  <si>
    <t>Gain Error</t>
  </si>
  <si>
    <t>Initial Error</t>
  </si>
  <si>
    <t>Total Error</t>
  </si>
  <si>
    <t>end</t>
  </si>
  <si>
    <t>Temp Change</t>
  </si>
  <si>
    <t>Source Full Scale</t>
  </si>
  <si>
    <t>(% of Full Scale)</t>
  </si>
  <si>
    <t>Should be &gt; 0</t>
  </si>
  <si>
    <t>Margin %</t>
  </si>
  <si>
    <t xml:space="preserve">   Error Budget Analysis</t>
  </si>
  <si>
    <t>P/F ?</t>
  </si>
  <si>
    <t>R1 Tol</t>
  </si>
  <si>
    <t>R2 Tol</t>
  </si>
  <si>
    <t>R1_TC</t>
  </si>
  <si>
    <t>R2_TC</t>
  </si>
  <si>
    <t>S = 0.5% means that a 1% change in the device causes a 0.5% change in the signal gain.</t>
  </si>
  <si>
    <r>
      <t>S =(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K/K)/(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Sensitivity of K to a change in R</t>
    </r>
  </si>
  <si>
    <t>Temp Drift</t>
  </si>
  <si>
    <t>Offset Errors - Non-Inverting Amplifier</t>
  </si>
  <si>
    <t>Gain Sensitivity</t>
  </si>
  <si>
    <t>Amp 1</t>
  </si>
  <si>
    <t>Gain Errors - Non-Inverting Amplifier</t>
  </si>
  <si>
    <t>Block</t>
  </si>
  <si>
    <t>"</t>
  </si>
  <si>
    <t>Circuit Block</t>
  </si>
  <si>
    <t>R2/R1+1</t>
  </si>
  <si>
    <t xml:space="preserve">((K'-K)/K) / 0.01 </t>
  </si>
  <si>
    <t>Ref, Part</t>
  </si>
  <si>
    <t>U1, LM100</t>
  </si>
  <si>
    <t>Output Node</t>
  </si>
  <si>
    <t>Accuracy Specification</t>
  </si>
  <si>
    <t>K = vo/vs    Signal Gain</t>
  </si>
  <si>
    <t>SPECIFICATIONS AND RESULTS</t>
  </si>
  <si>
    <t>OFFSET SENSITIVITY</t>
  </si>
  <si>
    <t>GAIN SENSITIVITY</t>
  </si>
  <si>
    <t>Offset Sensitivity</t>
  </si>
  <si>
    <t>Vo</t>
  </si>
  <si>
    <t>Kn = Vo/vs =
K1*K2*…Kn</t>
  </si>
  <si>
    <t>Error Source</t>
  </si>
  <si>
    <t>Error Value</t>
  </si>
  <si>
    <t>Worst Case Sum</t>
  </si>
  <si>
    <t>Roor Sum Square</t>
  </si>
  <si>
    <t>abs(ΔK/K)</t>
  </si>
  <si>
    <t>(ΔK/K)^2</t>
  </si>
  <si>
    <t>Gain errors scale directly to all nodes</t>
  </si>
  <si>
    <t>Input Node</t>
  </si>
  <si>
    <t>vs</t>
  </si>
  <si>
    <t>S   (How does each error source contribute to a signal Gain error)</t>
  </si>
  <si>
    <t>S   (How does each error source contribute to an output Offset error)</t>
  </si>
  <si>
    <t>Offset Error RTI</t>
  </si>
  <si>
    <t>ΔK/K = e*ΔT*S 
(%)</t>
  </si>
  <si>
    <t>vout/vin = R2/R1 + 1</t>
  </si>
  <si>
    <t>Components</t>
  </si>
  <si>
    <t>Name</t>
  </si>
  <si>
    <t>vin_FS</t>
  </si>
  <si>
    <t>vout_FS</t>
  </si>
  <si>
    <r>
      <rPr>
        <i/>
        <sz val="11"/>
        <color theme="1"/>
        <rFont val="Calibri"/>
        <family val="2"/>
      </rPr>
      <t>ΔK/K</t>
    </r>
    <r>
      <rPr>
        <i/>
        <sz val="11"/>
        <color theme="1"/>
        <rFont val="Calibri"/>
        <family val="2"/>
        <scheme val="minor"/>
      </rPr>
      <t xml:space="preserve"> = e*S
(%)</t>
    </r>
  </si>
  <si>
    <t>RS</t>
  </si>
  <si>
    <t>ΔVoffset_rti = 
ΔVo / Kn</t>
  </si>
  <si>
    <t>Gain from source</t>
  </si>
  <si>
    <t>Amp1</t>
  </si>
  <si>
    <t>abs(ΔVoffset_rti)</t>
  </si>
  <si>
    <t>Δvoffset_rti^2</t>
  </si>
  <si>
    <t>Drift Errors</t>
  </si>
  <si>
    <t>in</t>
  </si>
  <si>
    <t>out</t>
  </si>
  <si>
    <t>U1 voff</t>
  </si>
  <si>
    <t>U1 ibn</t>
  </si>
  <si>
    <t>U1 ibp</t>
  </si>
  <si>
    <t>R2/(R1*1.01)+1</t>
  </si>
  <si>
    <t>(R2*1.01)/R1+1</t>
  </si>
  <si>
    <t xml:space="preserve">                 Similarly, a 0.1% change in R causes a 0.05% change in the K.</t>
  </si>
  <si>
    <t>U1 voff_TC</t>
  </si>
  <si>
    <t>U1 ibp_TC</t>
  </si>
  <si>
    <t>U1 ibn_TC</t>
  </si>
  <si>
    <t xml:space="preserve">   Error Budget Results</t>
  </si>
  <si>
    <t>Full-Scale Signals</t>
  </si>
  <si>
    <t>vout_FS = vin_FS * K</t>
  </si>
  <si>
    <t>Spec Error (V)</t>
  </si>
  <si>
    <t>(V referred to vs)</t>
  </si>
  <si>
    <r>
      <rPr>
        <sz val="11"/>
        <color theme="1"/>
        <rFont val="Calibri"/>
        <family val="2"/>
      </rPr>
      <t>+/-Δ</t>
    </r>
    <r>
      <rPr>
        <sz val="11"/>
        <color theme="1"/>
        <rFont val="Calibri"/>
        <family val="2"/>
        <scheme val="minor"/>
      </rPr>
      <t>T</t>
    </r>
  </si>
  <si>
    <t>Spec Error (%)</t>
  </si>
  <si>
    <t>Accuracy Specifications</t>
  </si>
  <si>
    <t>WCA Total</t>
  </si>
  <si>
    <t>RSS Total</t>
  </si>
  <si>
    <t>S = vo / voff = K</t>
  </si>
  <si>
    <t>S = vo / ibp = Rs*K</t>
  </si>
  <si>
    <t>S = vo / ibn = -R2</t>
  </si>
  <si>
    <t xml:space="preserve">K' is the gain with a 1% tol to calc S. </t>
  </si>
  <si>
    <t>Offset Error (V)</t>
  </si>
  <si>
    <t>ΔVoffset = e*S</t>
  </si>
  <si>
    <t>Gain from vs</t>
  </si>
  <si>
    <t>Kn = Von/vs =
K1*K2*…Kn</t>
  </si>
  <si>
    <t>ΔVoffset = e*ΔT*S</t>
  </si>
  <si>
    <t>Circuit, Gains, Levels</t>
  </si>
  <si>
    <t>Amp1 Calc Sheet - Circuit, Offset / Gain Sensitivities</t>
  </si>
  <si>
    <t>Max signal of source</t>
  </si>
  <si>
    <t>Res, 0.1%, 100ppm/C</t>
  </si>
  <si>
    <t>Guide to Error Budget Analysis</t>
  </si>
  <si>
    <t>Schematic</t>
  </si>
  <si>
    <t>LTSPICE file</t>
  </si>
  <si>
    <t>Amp1_Non_Inv_1asc</t>
  </si>
  <si>
    <t>3 Main Worksheets</t>
  </si>
  <si>
    <t>Error Budget Analysis basics and files.</t>
  </si>
  <si>
    <t>Learn More</t>
  </si>
  <si>
    <t>Get files to play and experiment.</t>
  </si>
  <si>
    <t>3 Steps</t>
  </si>
  <si>
    <t>Step 2:  Offset Error Sheet</t>
  </si>
  <si>
    <t>Step 3:  Gain Error Sheet</t>
  </si>
  <si>
    <t>Hands-On Learning, Play</t>
  </si>
  <si>
    <t>Explore the file, play in the sandbox!</t>
  </si>
  <si>
    <t>Step 1:  Calc Sheet</t>
  </si>
  <si>
    <t>Check out the short EBA topics.</t>
  </si>
  <si>
    <t>www.ecircuitcenter.com</t>
  </si>
  <si>
    <t>Boost your knowledge and skills with Hands-on SPICE / files.</t>
  </si>
  <si>
    <r>
      <t xml:space="preserve">Next to each </t>
    </r>
    <r>
      <rPr>
        <b/>
        <sz val="12"/>
        <color rgb="FF0070C0"/>
        <rFont val="Calibri"/>
        <family val="2"/>
        <scheme val="minor"/>
      </rPr>
      <t>BLU</t>
    </r>
    <r>
      <rPr>
        <sz val="12"/>
        <color rgb="FF000000"/>
        <rFont val="Calibri"/>
        <family val="2"/>
        <scheme val="minor"/>
      </rPr>
      <t xml:space="preserve"> cell, change a value.</t>
    </r>
  </si>
  <si>
    <r>
      <t xml:space="preserve">What happens next to the </t>
    </r>
    <r>
      <rPr>
        <b/>
        <sz val="12"/>
        <color theme="9" tint="-0.499984740745262"/>
        <rFont val="Calibri"/>
        <family val="2"/>
        <scheme val="minor"/>
      </rPr>
      <t>ORG</t>
    </r>
    <r>
      <rPr>
        <sz val="12"/>
        <color rgb="FF000000"/>
        <rFont val="Calibri"/>
        <family val="2"/>
        <scheme val="minor"/>
      </rPr>
      <t xml:space="preserve"> cell?</t>
    </r>
  </si>
  <si>
    <t>Try to predict the result.</t>
  </si>
  <si>
    <t>Learn Analog Circuits with SPICE / Excel.</t>
  </si>
  <si>
    <t>Op Amps, Measurement, Filters, Sensors, Control,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</si>
</sst>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0.0000"/>
    <numFmt numFmtId="167" formatCode="0.00000"/>
    <numFmt numFmtId="168" formatCode="0.0E+00"/>
    <numFmt numFmtId="169" formatCode="0.00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i/>
      <sz val="11"/>
      <color theme="1"/>
      <name val="Calibri"/>
      <family val="2"/>
    </font>
    <font>
      <sz val="9"/>
      <color indexed="81"/>
      <name val="Tahoma"/>
      <family val="2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9" fontId="5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0" fontId="3" fillId="4" borderId="0" xfId="0" applyFont="1" applyFill="1"/>
    <xf numFmtId="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quotePrefix="1"/>
    <xf numFmtId="166" fontId="3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9" fontId="3" fillId="0" borderId="0" xfId="0" applyNumberFormat="1" applyFont="1" applyAlignment="1">
      <alignment horizontal="center"/>
    </xf>
    <xf numFmtId="0" fontId="6" fillId="0" borderId="0" xfId="0" applyFont="1"/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0" fillId="2" borderId="0" xfId="0" quotePrefix="1" applyFill="1" applyAlignment="1">
      <alignment horizontal="center"/>
    </xf>
    <xf numFmtId="0" fontId="7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/>
    <xf numFmtId="0" fontId="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3"/>
  </cellXfs>
  <cellStyles count="4">
    <cellStyle name="Hyperlink" xfId="3" builtinId="8"/>
    <cellStyle name="Normal" xfId="0" builtinId="0"/>
    <cellStyle name="Normal 2" xfId="1" xr:uid="{00000000-0005-0000-0000-000001000000}"/>
    <cellStyle name="Percent" xfId="2" builtinId="5"/>
  </cellStyles>
  <dxfs count="6">
    <dxf>
      <font>
        <color theme="6" tint="-0.24994659260841701"/>
      </font>
    </dxf>
    <dxf>
      <font>
        <color rgb="FFC00000"/>
      </font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19347535515610312"/>
          <c:y val="2.5009091231326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9088412009232437"/>
          <c:y val="0.21095595117910315"/>
          <c:w val="0.48085830379079342"/>
          <c:h val="0.68432701768713988"/>
        </c:manualLayout>
      </c:layout>
      <c:pieChart>
        <c:varyColors val="1"/>
        <c:ser>
          <c:idx val="0"/>
          <c:order val="0"/>
          <c:tx>
            <c:strRef>
              <c:f>'Offset Errors'!$L$22</c:f>
              <c:strCache>
                <c:ptCount val="1"/>
                <c:pt idx="0">
                  <c:v>abs(ΔVoffset_rti)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F7-49C6-B09F-9FC984038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F7-49C6-B09F-9FC984038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F7-49C6-B09F-9FC984038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7D-46DB-80FE-419C9593439F}"/>
              </c:ext>
            </c:extLst>
          </c:dPt>
          <c:cat>
            <c:strRef>
              <c:f>'Offset Errors'!$C$23:$C$26</c:f>
              <c:strCache>
                <c:ptCount val="4"/>
                <c:pt idx="0">
                  <c:v>U1 voff</c:v>
                </c:pt>
                <c:pt idx="1">
                  <c:v>U1 ibp</c:v>
                </c:pt>
                <c:pt idx="2">
                  <c:v>U1 ibn</c:v>
                </c:pt>
                <c:pt idx="3">
                  <c:v>end</c:v>
                </c:pt>
              </c:strCache>
            </c:strRef>
          </c:cat>
          <c:val>
            <c:numRef>
              <c:f>'Offset Errors'!$L$23:$L$26</c:f>
              <c:numCache>
                <c:formatCode>0.000000</c:formatCode>
                <c:ptCount val="4"/>
                <c:pt idx="0">
                  <c:v>1E-3</c:v>
                </c:pt>
                <c:pt idx="1">
                  <c:v>8.4999999999999993E-5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F7-49C6-B09F-9FC984038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0081483476611528"/>
          <c:h val="0.7486349279168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Drift</a:t>
            </a:r>
            <a:endParaRPr lang="en-US"/>
          </a:p>
        </c:rich>
      </c:tx>
      <c:layout>
        <c:manualLayout>
          <c:xMode val="edge"/>
          <c:yMode val="edge"/>
          <c:x val="0.24868529055576447"/>
          <c:y val="3.338019020167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9088412009232437"/>
          <c:y val="0.21095595117910315"/>
          <c:w val="0.44693720536718617"/>
          <c:h val="0.69818818651924652"/>
        </c:manualLayout>
      </c:layout>
      <c:pieChart>
        <c:varyColors val="1"/>
        <c:ser>
          <c:idx val="0"/>
          <c:order val="0"/>
          <c:tx>
            <c:strRef>
              <c:f>'Offset Errors'!$L$31</c:f>
              <c:strCache>
                <c:ptCount val="1"/>
                <c:pt idx="0">
                  <c:v>abs(ΔVoffset_rti)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68-4D98-84D9-D72901C43C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68-4D98-84D9-D72901C43C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68-4D98-84D9-D72901C43C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7B-42B3-856A-16BA5D4B4983}"/>
              </c:ext>
            </c:extLst>
          </c:dPt>
          <c:cat>
            <c:strRef>
              <c:f>'Offset Errors'!$C$32:$C$35</c:f>
              <c:strCache>
                <c:ptCount val="4"/>
                <c:pt idx="0">
                  <c:v>U1 voff_TC</c:v>
                </c:pt>
                <c:pt idx="1">
                  <c:v>U1 ibp_TC</c:v>
                </c:pt>
                <c:pt idx="2">
                  <c:v>U1 ibn_TC</c:v>
                </c:pt>
                <c:pt idx="3">
                  <c:v>end</c:v>
                </c:pt>
              </c:strCache>
            </c:strRef>
          </c:cat>
          <c:val>
            <c:numRef>
              <c:f>'Offset Errors'!$L$32:$L$35</c:f>
              <c:numCache>
                <c:formatCode>0.000000</c:formatCode>
                <c:ptCount val="4"/>
                <c:pt idx="0">
                  <c:v>1.25E-3</c:v>
                </c:pt>
                <c:pt idx="1">
                  <c:v>2.1249999999999999E-4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68-4D98-84D9-D72901C4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19911833862759853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19347535515610312"/>
          <c:y val="2.5009091231326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607388778207874"/>
          <c:y val="0.23323687831379492"/>
          <c:w val="0.48060881290195512"/>
          <c:h val="0.70286961068656628"/>
        </c:manualLayout>
      </c:layout>
      <c:pieChart>
        <c:varyColors val="1"/>
        <c:ser>
          <c:idx val="0"/>
          <c:order val="0"/>
          <c:tx>
            <c:strRef>
              <c:f>'Gain Errors'!$L$22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33-49A9-9635-47143219C2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33-49A9-9635-47143219C2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33-49A9-9635-47143219C26B}"/>
              </c:ext>
            </c:extLst>
          </c:dPt>
          <c:cat>
            <c:strRef>
              <c:f>'Gain Errors'!$C$23:$C$25</c:f>
              <c:strCache>
                <c:ptCount val="3"/>
                <c:pt idx="0">
                  <c:v>R1 Tol</c:v>
                </c:pt>
                <c:pt idx="1">
                  <c:v>R2 Tol</c:v>
                </c:pt>
                <c:pt idx="2">
                  <c:v>end</c:v>
                </c:pt>
              </c:strCache>
            </c:strRef>
          </c:cat>
          <c:val>
            <c:numRef>
              <c:f>'Gain Errors'!$L$23:$L$25</c:f>
              <c:numCache>
                <c:formatCode>0.000</c:formatCode>
                <c:ptCount val="3"/>
                <c:pt idx="0">
                  <c:v>8.91089108910883E-2</c:v>
                </c:pt>
                <c:pt idx="1">
                  <c:v>8.9999999999999858E-2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3-49A9-9635-47143219C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0081483476611528"/>
          <c:h val="0.7486349279168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Drift</a:t>
            </a:r>
            <a:endParaRPr lang="en-US"/>
          </a:p>
        </c:rich>
      </c:tx>
      <c:layout>
        <c:manualLayout>
          <c:xMode val="edge"/>
          <c:yMode val="edge"/>
          <c:x val="0.26865279118982555"/>
          <c:y val="3.3379823388265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564724161340566"/>
          <c:y val="0.20520771536621599"/>
          <c:w val="0.45486824636565021"/>
          <c:h val="0.71835192665134784"/>
        </c:manualLayout>
      </c:layout>
      <c:pieChart>
        <c:varyColors val="1"/>
        <c:ser>
          <c:idx val="0"/>
          <c:order val="0"/>
          <c:tx>
            <c:strRef>
              <c:f>'Gain Errors'!$L$31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D7-41A8-B91D-C7DC8AE43F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D7-41A8-B91D-C7DC8AE43F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D7-41A8-B91D-C7DC8AE43FA4}"/>
              </c:ext>
            </c:extLst>
          </c:dPt>
          <c:cat>
            <c:strRef>
              <c:f>'Gain Errors'!$C$32:$C$34</c:f>
              <c:strCache>
                <c:ptCount val="3"/>
                <c:pt idx="0">
                  <c:v>R1_TC</c:v>
                </c:pt>
                <c:pt idx="1">
                  <c:v>R2_TC</c:v>
                </c:pt>
                <c:pt idx="2">
                  <c:v>end</c:v>
                </c:pt>
              </c:strCache>
            </c:strRef>
          </c:cat>
          <c:val>
            <c:numRef>
              <c:f>'Gain Errors'!$L$32:$L$34</c:f>
              <c:numCache>
                <c:formatCode>0.000</c:formatCode>
                <c:ptCount val="3"/>
                <c:pt idx="0">
                  <c:v>0.22277227722772075</c:v>
                </c:pt>
                <c:pt idx="1">
                  <c:v>0.22499999999999964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D7-41A8-B91D-C7DC8AE43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22009701856559802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23757</xdr:colOff>
      <xdr:row>5</xdr:row>
      <xdr:rowOff>7621</xdr:rowOff>
    </xdr:from>
    <xdr:to>
      <xdr:col>4</xdr:col>
      <xdr:colOff>215153</xdr:colOff>
      <xdr:row>11</xdr:row>
      <xdr:rowOff>145774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F12F752E-6671-B062-134B-25FEA02D4C01}"/>
            </a:ext>
          </a:extLst>
        </xdr:cNvPr>
        <xdr:cNvSpPr/>
      </xdr:nvSpPr>
      <xdr:spPr>
        <a:xfrm>
          <a:off x="633357" y="599292"/>
          <a:ext cx="2020196" cy="1213917"/>
        </a:xfrm>
        <a:prstGeom prst="roundRect">
          <a:avLst/>
        </a:prstGeom>
        <a:solidFill>
          <a:srgbClr val="FFFF66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Calc Sheet</a:t>
          </a:r>
        </a:p>
        <a:p>
          <a:pPr algn="l"/>
          <a:r>
            <a:rPr lang="en-US" sz="1200">
              <a:solidFill>
                <a:sysClr val="windowText" lastClr="000000"/>
              </a:solidFill>
            </a:rPr>
            <a:t>- Enter Circuit</a:t>
          </a:r>
        </a:p>
        <a:p>
          <a:pPr algn="l"/>
          <a:r>
            <a:rPr lang="en-US" sz="1200">
              <a:solidFill>
                <a:sysClr val="windowText" lastClr="000000"/>
              </a:solidFill>
            </a:rPr>
            <a:t>- Calc Gain,</a:t>
          </a:r>
          <a:r>
            <a:rPr lang="en-US" sz="1200" baseline="0">
              <a:solidFill>
                <a:sysClr val="windowText" lastClr="000000"/>
              </a:solidFill>
            </a:rPr>
            <a:t> Signal Levels</a:t>
          </a:r>
        </a:p>
        <a:p>
          <a:pPr algn="l"/>
          <a:r>
            <a:rPr lang="en-US" sz="1200" baseline="0">
              <a:solidFill>
                <a:sysClr val="windowText" lastClr="000000"/>
              </a:solidFill>
            </a:rPr>
            <a:t>- Calc Offset Sensitivities</a:t>
          </a:r>
        </a:p>
        <a:p>
          <a:pPr algn="l"/>
          <a:r>
            <a:rPr lang="en-US" sz="1200">
              <a:solidFill>
                <a:sysClr val="windowText" lastClr="000000"/>
              </a:solidFill>
            </a:rPr>
            <a:t>- Calc Gain Sensitivities</a:t>
          </a:r>
        </a:p>
      </xdr:txBody>
    </xdr:sp>
    <xdr:clientData/>
  </xdr:twoCellAnchor>
  <xdr:twoCellAnchor>
    <xdr:from>
      <xdr:col>5</xdr:col>
      <xdr:colOff>7496</xdr:colOff>
      <xdr:row>3</xdr:row>
      <xdr:rowOff>13912</xdr:rowOff>
    </xdr:from>
    <xdr:to>
      <xdr:col>9</xdr:col>
      <xdr:colOff>408667</xdr:colOff>
      <xdr:row>10</xdr:row>
      <xdr:rowOff>1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2140BD58-8980-EC26-DB74-E7EBBB9E65BF}"/>
            </a:ext>
          </a:extLst>
        </xdr:cNvPr>
        <xdr:cNvSpPr/>
      </xdr:nvSpPr>
      <xdr:spPr>
        <a:xfrm>
          <a:off x="3055496" y="628767"/>
          <a:ext cx="2839571" cy="1273606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Offset Errors</a:t>
          </a:r>
        </a:p>
        <a:p>
          <a:pPr algn="l"/>
          <a:r>
            <a:rPr lang="en-US" sz="1200">
              <a:solidFill>
                <a:sysClr val="windowText" lastClr="000000"/>
              </a:solidFill>
            </a:rPr>
            <a:t>- Enter Offset Specification</a:t>
          </a:r>
        </a:p>
        <a:p>
          <a:pPr algn="l"/>
          <a:r>
            <a:rPr lang="en-US" sz="1200">
              <a:solidFill>
                <a:sysClr val="windowText" lastClr="000000"/>
              </a:solidFill>
            </a:rPr>
            <a:t>- Enter each error source</a:t>
          </a:r>
          <a:endParaRPr lang="en-US" sz="1200" baseline="0">
            <a:solidFill>
              <a:sysClr val="windowText" lastClr="000000"/>
            </a:solidFill>
          </a:endParaRPr>
        </a:p>
        <a:p>
          <a:pPr algn="l"/>
          <a:r>
            <a:rPr lang="en-US" sz="1200" baseline="0">
              <a:solidFill>
                <a:sysClr val="windowText" lastClr="000000"/>
              </a:solidFill>
            </a:rPr>
            <a:t>- Calc impact of each on Offset error</a:t>
          </a:r>
        </a:p>
        <a:p>
          <a:pPr algn="l"/>
          <a:r>
            <a:rPr lang="en-US" sz="1200">
              <a:solidFill>
                <a:sysClr val="windowText" lastClr="000000"/>
              </a:solidFill>
            </a:rPr>
            <a:t>- Calc Totals, Design</a:t>
          </a:r>
          <a:r>
            <a:rPr lang="en-US" sz="1200" baseline="0">
              <a:solidFill>
                <a:sysClr val="windowText" lastClr="000000"/>
              </a:solidFill>
            </a:rPr>
            <a:t> Margin, Pass/Fail?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596601</xdr:colOff>
      <xdr:row>11</xdr:row>
      <xdr:rowOff>21515</xdr:rowOff>
    </xdr:from>
    <xdr:to>
      <xdr:col>9</xdr:col>
      <xdr:colOff>448235</xdr:colOff>
      <xdr:row>17</xdr:row>
      <xdr:rowOff>178676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9AB2707E-F877-F687-E4E8-5B95F26C8F9A}"/>
            </a:ext>
          </a:extLst>
        </xdr:cNvPr>
        <xdr:cNvSpPr/>
      </xdr:nvSpPr>
      <xdr:spPr>
        <a:xfrm>
          <a:off x="3035001" y="2107818"/>
          <a:ext cx="2899634" cy="1260748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Gain Errors</a:t>
          </a:r>
        </a:p>
        <a:p>
          <a:pPr algn="l"/>
          <a:r>
            <a:rPr lang="en-US" sz="1200">
              <a:solidFill>
                <a:sysClr val="windowText" lastClr="000000"/>
              </a:solidFill>
            </a:rPr>
            <a:t>- Enter Gain Specification</a:t>
          </a:r>
        </a:p>
        <a:p>
          <a:pPr algn="l"/>
          <a:r>
            <a:rPr lang="en-US" sz="1200">
              <a:solidFill>
                <a:sysClr val="windowText" lastClr="000000"/>
              </a:solidFill>
            </a:rPr>
            <a:t>- Enter each error source</a:t>
          </a:r>
          <a:endParaRPr lang="en-US" sz="1200" baseline="0">
            <a:solidFill>
              <a:sysClr val="windowText" lastClr="000000"/>
            </a:solidFill>
          </a:endParaRPr>
        </a:p>
        <a:p>
          <a:pPr algn="l"/>
          <a:r>
            <a:rPr lang="en-US" sz="1200" baseline="0">
              <a:solidFill>
                <a:sysClr val="windowText" lastClr="000000"/>
              </a:solidFill>
            </a:rPr>
            <a:t>- Calc impact of each on Gain error</a:t>
          </a:r>
        </a:p>
        <a:p>
          <a:pPr algn="l"/>
          <a:r>
            <a:rPr lang="en-US" sz="1200">
              <a:solidFill>
                <a:sysClr val="windowText" lastClr="000000"/>
              </a:solidFill>
            </a:rPr>
            <a:t>- Calc Totals, Design</a:t>
          </a:r>
          <a:r>
            <a:rPr lang="en-US" sz="1200" baseline="0">
              <a:solidFill>
                <a:sysClr val="windowText" lastClr="000000"/>
              </a:solidFill>
            </a:rPr>
            <a:t> Margin, Pass/Fail?</a:t>
          </a:r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524464</xdr:colOff>
      <xdr:row>7</xdr:row>
      <xdr:rowOff>79513</xdr:rowOff>
    </xdr:from>
    <xdr:to>
      <xdr:col>5</xdr:col>
      <xdr:colOff>106017</xdr:colOff>
      <xdr:row>9</xdr:row>
      <xdr:rowOff>57085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9EF3CD7D-776B-942D-141D-F602B6FD49AE}"/>
            </a:ext>
          </a:extLst>
        </xdr:cNvPr>
        <xdr:cNvCxnSpPr/>
      </xdr:nvCxnSpPr>
      <xdr:spPr>
        <a:xfrm flipV="1">
          <a:off x="2353264" y="1053548"/>
          <a:ext cx="800753" cy="348633"/>
        </a:xfrm>
        <a:prstGeom prst="straightConnector1">
          <a:avLst/>
        </a:prstGeom>
        <a:ln w="25400">
          <a:solidFill>
            <a:schemeClr val="tx2">
              <a:lumMod val="75000"/>
            </a:schemeClr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530342</xdr:colOff>
      <xdr:row>10</xdr:row>
      <xdr:rowOff>73906</xdr:rowOff>
    </xdr:from>
    <xdr:to>
      <xdr:col>5</xdr:col>
      <xdr:colOff>79513</xdr:colOff>
      <xdr:row>15</xdr:row>
      <xdr:rowOff>72887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FF29DE8-17A1-C7F5-18E9-0011B3311CAD}"/>
            </a:ext>
          </a:extLst>
        </xdr:cNvPr>
        <xdr:cNvCxnSpPr/>
      </xdr:nvCxnSpPr>
      <xdr:spPr>
        <a:xfrm>
          <a:off x="2359142" y="1604532"/>
          <a:ext cx="768371" cy="926633"/>
        </a:xfrm>
        <a:prstGeom prst="straightConnector1">
          <a:avLst/>
        </a:prstGeom>
        <a:ln w="25400">
          <a:solidFill>
            <a:schemeClr val="tx2">
              <a:lumMod val="75000"/>
            </a:schemeClr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16565</xdr:colOff>
      <xdr:row>4</xdr:row>
      <xdr:rowOff>55217</xdr:rowOff>
    </xdr:from>
    <xdr:to>
      <xdr:col>6</xdr:col>
      <xdr:colOff>543098</xdr:colOff>
      <xdr:row>15</xdr:row>
      <xdr:rowOff>159689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2E3090-D86A-4B57-8D47-FEBC8BA20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839304"/>
          <a:ext cx="3563489" cy="21088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46383</xdr:colOff>
      <xdr:row>6</xdr:row>
      <xdr:rowOff>49034</xdr:rowOff>
    </xdr:from>
    <xdr:to>
      <xdr:col>10</xdr:col>
      <xdr:colOff>202959</xdr:colOff>
      <xdr:row>17</xdr:row>
      <xdr:rowOff>159028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841F44-7D22-572B-EA0F-885F6E68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1254982"/>
          <a:ext cx="3535881" cy="2137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1105533</xdr:colOff>
      <xdr:row>5</xdr:row>
      <xdr:rowOff>181471</xdr:rowOff>
    </xdr:from>
    <xdr:to>
      <xdr:col>10</xdr:col>
      <xdr:colOff>44824</xdr:colOff>
      <xdr:row>15</xdr:row>
      <xdr:rowOff>155389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BB7709-55C8-4417-8971-2D20DF913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3729</xdr:colOff>
      <xdr:row>6</xdr:row>
      <xdr:rowOff>2229</xdr:rowOff>
    </xdr:from>
    <xdr:to>
      <xdr:col>14</xdr:col>
      <xdr:colOff>589644</xdr:colOff>
      <xdr:row>15</xdr:row>
      <xdr:rowOff>149412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480B92-47CB-4686-BE28-F4D4CF926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39249</xdr:colOff>
      <xdr:row>6</xdr:row>
      <xdr:rowOff>30535</xdr:rowOff>
    </xdr:from>
    <xdr:to>
      <xdr:col>10</xdr:col>
      <xdr:colOff>668215</xdr:colOff>
      <xdr:row>15</xdr:row>
      <xdr:rowOff>173461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6F9D34-509B-4D7A-94A4-4C4C153D5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17863</xdr:colOff>
      <xdr:row>6</xdr:row>
      <xdr:rowOff>21148</xdr:rowOff>
    </xdr:from>
    <xdr:to>
      <xdr:col>15</xdr:col>
      <xdr:colOff>39535</xdr:colOff>
      <xdr:row>16</xdr:row>
      <xdr:rowOff>7699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942ABE-8A35-48A0-9ADB-EB62A39C1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ecircuitcenter.com/" TargetMode="External"/><Relationship Id="rId1" Type="http://schemas.openxmlformats.org/officeDocument/2006/relationships/hyperlink" Target="http://www.ecircuitcente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8F704-32D6-4996-A5F6-2D11502C1AB9}">
  <sheetPr>
    <tabColor theme="6" tint="0.39997558519241921"/>
  </sheetPr>
  <dimension ref="A1:B39"/>
  <sheetViews>
    <sheetView topLeftCell="A34" zoomScale="145" zoomScaleNormal="145" workbookViewId="0">
      <selection activeCell="K15" sqref="K15"/>
    </sheetView>
  </sheetViews>
  <sheetFormatPr defaultRowHeight="14.4" x14ac:dyDescent="0.3"/>
  <sheetData>
    <row r="1" spans="1:1" ht="18" x14ac:dyDescent="0.35">
      <c r="A1" s="45" t="s">
        <v>123</v>
      </c>
    </row>
    <row r="2" spans="1:1" s="44" customFormat="1" x14ac:dyDescent="0.3">
      <c r="A2" s="43"/>
    </row>
    <row r="3" spans="1:1" s="44" customFormat="1" ht="15.6" x14ac:dyDescent="0.3">
      <c r="A3" s="48" t="s">
        <v>127</v>
      </c>
    </row>
    <row r="20" spans="1:2" ht="15.6" x14ac:dyDescent="0.3">
      <c r="A20" s="42" t="s">
        <v>131</v>
      </c>
    </row>
    <row r="21" spans="1:2" x14ac:dyDescent="0.3">
      <c r="B21" s="47" t="s">
        <v>136</v>
      </c>
    </row>
    <row r="22" spans="1:2" x14ac:dyDescent="0.3">
      <c r="B22" s="47" t="s">
        <v>132</v>
      </c>
    </row>
    <row r="23" spans="1:2" x14ac:dyDescent="0.3">
      <c r="B23" s="47" t="s">
        <v>133</v>
      </c>
    </row>
    <row r="24" spans="1:2" x14ac:dyDescent="0.3">
      <c r="B24" s="47"/>
    </row>
    <row r="25" spans="1:2" ht="15.6" x14ac:dyDescent="0.3">
      <c r="A25" s="42" t="s">
        <v>134</v>
      </c>
    </row>
    <row r="26" spans="1:2" ht="15.6" x14ac:dyDescent="0.3">
      <c r="B26" s="46" t="s">
        <v>135</v>
      </c>
    </row>
    <row r="27" spans="1:2" ht="15.6" x14ac:dyDescent="0.3">
      <c r="B27" s="46" t="s">
        <v>140</v>
      </c>
    </row>
    <row r="28" spans="1:2" ht="15.6" x14ac:dyDescent="0.3">
      <c r="B28" s="46" t="s">
        <v>141</v>
      </c>
    </row>
    <row r="29" spans="1:2" ht="15.6" x14ac:dyDescent="0.3">
      <c r="B29" s="46" t="s">
        <v>142</v>
      </c>
    </row>
    <row r="31" spans="1:2" ht="15.6" x14ac:dyDescent="0.3">
      <c r="A31" s="42" t="s">
        <v>129</v>
      </c>
    </row>
    <row r="32" spans="1:2" ht="15.6" x14ac:dyDescent="0.3">
      <c r="B32" s="46" t="s">
        <v>137</v>
      </c>
    </row>
    <row r="33" spans="1:2" ht="15.6" x14ac:dyDescent="0.3">
      <c r="B33" s="46" t="s">
        <v>130</v>
      </c>
    </row>
    <row r="34" spans="1:2" x14ac:dyDescent="0.3">
      <c r="B34" s="49" t="s">
        <v>128</v>
      </c>
    </row>
    <row r="36" spans="1:2" ht="15.6" x14ac:dyDescent="0.3">
      <c r="A36" s="42" t="s">
        <v>143</v>
      </c>
    </row>
    <row r="37" spans="1:2" ht="15.6" x14ac:dyDescent="0.3">
      <c r="B37" s="46" t="s">
        <v>144</v>
      </c>
    </row>
    <row r="38" spans="1:2" ht="15.6" x14ac:dyDescent="0.3">
      <c r="B38" s="46" t="s">
        <v>139</v>
      </c>
    </row>
    <row r="39" spans="1:2" x14ac:dyDescent="0.3">
      <c r="B39" s="49" t="s">
        <v>138</v>
      </c>
    </row>
  </sheetData>
  <hyperlinks>
    <hyperlink ref="B34" r:id="rId1" xr:uid="{5E0C891F-ABEC-46A2-9834-180A88379F5D}"/>
    <hyperlink ref="B39" r:id="rId2" xr:uid="{3F99950D-2080-464C-9ECB-B36D683174F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AB83-86C0-494A-B0D9-1B5540EC7F52}">
  <sheetPr>
    <tabColor theme="6" tint="0.39997558519241921"/>
  </sheetPr>
  <dimension ref="A1:B3"/>
  <sheetViews>
    <sheetView zoomScaleNormal="100" workbookViewId="0">
      <selection activeCell="K10" sqref="K10"/>
    </sheetView>
  </sheetViews>
  <sheetFormatPr defaultRowHeight="14.4" x14ac:dyDescent="0.3"/>
  <cols>
    <col min="1" max="1" width="10.6640625" customWidth="1"/>
  </cols>
  <sheetData>
    <row r="1" spans="1:2" ht="18" x14ac:dyDescent="0.35">
      <c r="A1" s="35" t="s">
        <v>124</v>
      </c>
    </row>
    <row r="3" spans="1:2" x14ac:dyDescent="0.3">
      <c r="A3" s="3" t="s">
        <v>125</v>
      </c>
      <c r="B3" t="s">
        <v>126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AD95-2A92-4118-A885-86E6C74B3B0D}">
  <sheetPr>
    <tabColor rgb="FFFFFF66"/>
  </sheetPr>
  <dimension ref="A1:J48"/>
  <sheetViews>
    <sheetView tabSelected="1" zoomScale="115" zoomScaleNormal="115" workbookViewId="0">
      <selection activeCell="G40" sqref="G40"/>
    </sheetView>
  </sheetViews>
  <sheetFormatPr defaultRowHeight="14.4" x14ac:dyDescent="0.3"/>
  <cols>
    <col min="1" max="1" width="15.109375" customWidth="1"/>
    <col min="2" max="2" width="12.21875" customWidth="1"/>
    <col min="3" max="3" width="9.77734375" customWidth="1"/>
    <col min="6" max="6" width="11.77734375" customWidth="1"/>
    <col min="7" max="7" width="10.77734375" customWidth="1"/>
  </cols>
  <sheetData>
    <row r="1" spans="1:8" ht="18" x14ac:dyDescent="0.35">
      <c r="A1" s="30" t="s">
        <v>120</v>
      </c>
      <c r="F1" s="1"/>
    </row>
    <row r="2" spans="1:8" x14ac:dyDescent="0.3">
      <c r="E2" s="3"/>
      <c r="F2" s="2" t="s">
        <v>20</v>
      </c>
    </row>
    <row r="3" spans="1:8" x14ac:dyDescent="0.3">
      <c r="E3" s="4"/>
      <c r="F3" s="2" t="s">
        <v>21</v>
      </c>
      <c r="H3" s="1"/>
    </row>
    <row r="4" spans="1:8" x14ac:dyDescent="0.3">
      <c r="F4" s="1"/>
      <c r="G4" s="1"/>
      <c r="H4" s="1"/>
    </row>
    <row r="5" spans="1:8" x14ac:dyDescent="0.3">
      <c r="A5" s="5" t="s">
        <v>119</v>
      </c>
      <c r="B5" s="5"/>
      <c r="C5" s="5"/>
      <c r="D5" s="5"/>
      <c r="E5" s="5"/>
    </row>
    <row r="7" spans="1:8" x14ac:dyDescent="0.3">
      <c r="A7" t="s">
        <v>49</v>
      </c>
      <c r="B7" s="3" t="s">
        <v>78</v>
      </c>
      <c r="C7" s="1" t="s">
        <v>85</v>
      </c>
    </row>
    <row r="8" spans="1:8" ht="14.25" customHeight="1" x14ac:dyDescent="0.3"/>
    <row r="9" spans="1:8" x14ac:dyDescent="0.3">
      <c r="A9" t="s">
        <v>77</v>
      </c>
      <c r="B9" s="3" t="s">
        <v>1</v>
      </c>
      <c r="C9" s="1">
        <v>1000</v>
      </c>
      <c r="D9" t="s">
        <v>10</v>
      </c>
    </row>
    <row r="10" spans="1:8" x14ac:dyDescent="0.3">
      <c r="B10" s="3" t="s">
        <v>2</v>
      </c>
      <c r="C10" s="1">
        <v>9000</v>
      </c>
      <c r="D10" t="s">
        <v>10</v>
      </c>
    </row>
    <row r="12" spans="1:8" x14ac:dyDescent="0.3">
      <c r="B12" s="3" t="s">
        <v>82</v>
      </c>
      <c r="C12" s="1">
        <v>50</v>
      </c>
      <c r="D12" t="s">
        <v>10</v>
      </c>
    </row>
    <row r="14" spans="1:8" x14ac:dyDescent="0.3">
      <c r="A14" t="s">
        <v>70</v>
      </c>
      <c r="B14" s="3" t="s">
        <v>89</v>
      </c>
      <c r="C14" s="1" t="s">
        <v>71</v>
      </c>
    </row>
    <row r="15" spans="1:8" x14ac:dyDescent="0.3">
      <c r="A15" t="s">
        <v>54</v>
      </c>
      <c r="B15" s="3" t="s">
        <v>90</v>
      </c>
      <c r="C15" s="1" t="s">
        <v>19</v>
      </c>
    </row>
    <row r="17" spans="1:10" x14ac:dyDescent="0.3">
      <c r="A17" t="s">
        <v>6</v>
      </c>
      <c r="B17" s="4" t="s">
        <v>3</v>
      </c>
      <c r="C17" s="6">
        <f>$C$10/$C$9+1</f>
        <v>10</v>
      </c>
      <c r="D17" t="s">
        <v>76</v>
      </c>
    </row>
    <row r="19" spans="1:10" x14ac:dyDescent="0.3">
      <c r="A19" t="s">
        <v>101</v>
      </c>
      <c r="B19" s="3" t="s">
        <v>79</v>
      </c>
      <c r="C19" s="10">
        <v>0.1</v>
      </c>
      <c r="D19" s="19" t="s">
        <v>121</v>
      </c>
    </row>
    <row r="20" spans="1:10" x14ac:dyDescent="0.3">
      <c r="B20" s="4" t="s">
        <v>80</v>
      </c>
      <c r="C20" s="10">
        <f>C19*C17</f>
        <v>1</v>
      </c>
      <c r="D20" t="s">
        <v>102</v>
      </c>
    </row>
    <row r="23" spans="1:10" x14ac:dyDescent="0.3">
      <c r="A23" s="15" t="s">
        <v>58</v>
      </c>
      <c r="B23" s="15"/>
      <c r="C23" s="15"/>
      <c r="D23" s="15"/>
      <c r="E23" s="15"/>
      <c r="F23" s="15"/>
      <c r="G23" s="15"/>
      <c r="H23" s="15"/>
      <c r="I23" s="15"/>
      <c r="J23" s="15"/>
    </row>
    <row r="24" spans="1:10" x14ac:dyDescent="0.3">
      <c r="A24" t="s">
        <v>73</v>
      </c>
      <c r="B24" s="9"/>
      <c r="E24" s="9"/>
    </row>
    <row r="25" spans="1:10" x14ac:dyDescent="0.3">
      <c r="A25" s="7"/>
      <c r="B25" s="9"/>
      <c r="E25" s="9"/>
    </row>
    <row r="26" spans="1:10" x14ac:dyDescent="0.3">
      <c r="A26" s="8"/>
    </row>
    <row r="27" spans="1:10" x14ac:dyDescent="0.3">
      <c r="A27" s="11" t="s">
        <v>91</v>
      </c>
      <c r="B27" s="4" t="s">
        <v>0</v>
      </c>
      <c r="C27" s="10">
        <f>$C$17</f>
        <v>10</v>
      </c>
      <c r="D27" s="2" t="s">
        <v>110</v>
      </c>
    </row>
    <row r="28" spans="1:10" x14ac:dyDescent="0.3">
      <c r="A28" s="11"/>
      <c r="C28" s="10"/>
    </row>
    <row r="29" spans="1:10" x14ac:dyDescent="0.3">
      <c r="A29" s="11" t="s">
        <v>93</v>
      </c>
      <c r="B29" s="4" t="s">
        <v>0</v>
      </c>
      <c r="C29" s="16">
        <f>C12*C17</f>
        <v>500</v>
      </c>
      <c r="D29" s="2" t="s">
        <v>111</v>
      </c>
    </row>
    <row r="30" spans="1:10" x14ac:dyDescent="0.3">
      <c r="A30" s="11"/>
      <c r="C30" s="10"/>
      <c r="D30" s="2"/>
    </row>
    <row r="31" spans="1:10" x14ac:dyDescent="0.3">
      <c r="A31" s="11" t="s">
        <v>92</v>
      </c>
      <c r="B31" s="4" t="s">
        <v>0</v>
      </c>
      <c r="C31" s="16">
        <f>-$C$10</f>
        <v>-9000</v>
      </c>
      <c r="D31" s="2" t="s">
        <v>112</v>
      </c>
    </row>
    <row r="32" spans="1:10" x14ac:dyDescent="0.3">
      <c r="A32" s="11"/>
      <c r="C32" s="10"/>
      <c r="D32" s="2"/>
    </row>
    <row r="33" spans="1:10" x14ac:dyDescent="0.3">
      <c r="A33" s="8"/>
      <c r="D33" s="2"/>
    </row>
    <row r="34" spans="1:10" x14ac:dyDescent="0.3">
      <c r="A34" s="15" t="s">
        <v>59</v>
      </c>
      <c r="B34" s="15"/>
      <c r="C34" s="15"/>
      <c r="D34" s="15"/>
      <c r="E34" s="15"/>
      <c r="F34" s="15"/>
      <c r="G34" s="15"/>
      <c r="H34" s="15"/>
      <c r="I34" s="15"/>
      <c r="J34" s="15"/>
    </row>
    <row r="35" spans="1:10" x14ac:dyDescent="0.3">
      <c r="A35" t="s">
        <v>72</v>
      </c>
      <c r="B35" s="9"/>
      <c r="E35" s="9"/>
    </row>
    <row r="36" spans="1:10" x14ac:dyDescent="0.3">
      <c r="B36" s="9"/>
      <c r="E36" s="9"/>
    </row>
    <row r="37" spans="1:10" x14ac:dyDescent="0.3">
      <c r="A37" t="s">
        <v>56</v>
      </c>
      <c r="B37" s="9"/>
      <c r="D37" s="2"/>
      <c r="G37" s="13"/>
    </row>
    <row r="38" spans="1:10" x14ac:dyDescent="0.3">
      <c r="A38" t="s">
        <v>41</v>
      </c>
      <c r="B38" s="9"/>
      <c r="D38" s="2"/>
    </row>
    <row r="39" spans="1:10" x14ac:dyDescent="0.3">
      <c r="A39" t="s">
        <v>40</v>
      </c>
      <c r="B39" s="9"/>
      <c r="D39" s="2"/>
    </row>
    <row r="40" spans="1:10" x14ac:dyDescent="0.3">
      <c r="A40" t="s">
        <v>96</v>
      </c>
      <c r="B40" s="9"/>
      <c r="D40" s="2"/>
    </row>
    <row r="41" spans="1:10" x14ac:dyDescent="0.3">
      <c r="A41" s="12"/>
      <c r="B41" s="1"/>
      <c r="D41" s="1"/>
      <c r="E41" s="11"/>
    </row>
    <row r="42" spans="1:10" x14ac:dyDescent="0.3">
      <c r="A42" s="11" t="s">
        <v>1</v>
      </c>
      <c r="B42" s="4" t="s">
        <v>3</v>
      </c>
      <c r="C42" s="14">
        <f>$C$10/$C$9+1</f>
        <v>10</v>
      </c>
      <c r="D42" t="s">
        <v>50</v>
      </c>
      <c r="F42" s="13" t="s">
        <v>11</v>
      </c>
    </row>
    <row r="43" spans="1:10" x14ac:dyDescent="0.3">
      <c r="A43" s="8"/>
      <c r="B43" s="4" t="s">
        <v>4</v>
      </c>
      <c r="C43" s="14">
        <f>$C$10/($C$9*1.01)+1</f>
        <v>9.9108910891089117</v>
      </c>
      <c r="D43" t="s">
        <v>94</v>
      </c>
      <c r="F43" s="13" t="s">
        <v>113</v>
      </c>
    </row>
    <row r="44" spans="1:10" x14ac:dyDescent="0.3">
      <c r="A44" s="8"/>
      <c r="B44" s="4" t="s">
        <v>0</v>
      </c>
      <c r="C44" s="25">
        <f>((C43-C42)/C42)/0.01</f>
        <v>-0.891089108910883</v>
      </c>
      <c r="D44" s="2" t="s">
        <v>51</v>
      </c>
      <c r="F44" t="s">
        <v>12</v>
      </c>
    </row>
    <row r="46" spans="1:10" x14ac:dyDescent="0.3">
      <c r="A46" s="11" t="s">
        <v>2</v>
      </c>
      <c r="B46" s="4" t="s">
        <v>3</v>
      </c>
      <c r="C46" s="14">
        <f>$C$10/$C$9+1</f>
        <v>10</v>
      </c>
      <c r="D46" t="s">
        <v>50</v>
      </c>
    </row>
    <row r="47" spans="1:10" x14ac:dyDescent="0.3">
      <c r="A47" s="8"/>
      <c r="B47" s="4" t="s">
        <v>4</v>
      </c>
      <c r="C47" s="14">
        <f>$C$10*1.01/$C$9+1</f>
        <v>10.09</v>
      </c>
      <c r="D47" t="s">
        <v>95</v>
      </c>
    </row>
    <row r="48" spans="1:10" x14ac:dyDescent="0.3">
      <c r="A48" s="8"/>
      <c r="B48" s="4" t="s">
        <v>0</v>
      </c>
      <c r="C48" s="25">
        <f>((C47-C46)/C46)/0.01</f>
        <v>0.89999999999999858</v>
      </c>
      <c r="D48" s="2" t="s">
        <v>51</v>
      </c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1696-0001-4150-88AE-864E39E17241}">
  <sheetPr>
    <tabColor theme="4" tint="0.39997558519241921"/>
  </sheetPr>
  <dimension ref="A1:M38"/>
  <sheetViews>
    <sheetView zoomScale="115" zoomScaleNormal="115" workbookViewId="0">
      <selection activeCell="B8" sqref="B8"/>
    </sheetView>
  </sheetViews>
  <sheetFormatPr defaultRowHeight="14.4" x14ac:dyDescent="0.3"/>
  <cols>
    <col min="1" max="1" width="16.21875" customWidth="1"/>
    <col min="2" max="2" width="17.5546875" customWidth="1"/>
    <col min="3" max="3" width="12.44140625" customWidth="1"/>
    <col min="4" max="4" width="11.5546875" customWidth="1"/>
    <col min="5" max="5" width="11.21875" customWidth="1"/>
    <col min="6" max="6" width="14.77734375" customWidth="1"/>
    <col min="7" max="7" width="15.77734375" customWidth="1"/>
    <col min="8" max="8" width="16.77734375" customWidth="1"/>
    <col min="9" max="9" width="15.77734375" customWidth="1"/>
    <col min="10" max="10" width="16" customWidth="1"/>
    <col min="11" max="11" width="10.5546875" customWidth="1"/>
    <col min="12" max="12" width="15.77734375" customWidth="1"/>
    <col min="13" max="13" width="17.33203125" customWidth="1"/>
  </cols>
  <sheetData>
    <row r="1" spans="1:13" ht="18" x14ac:dyDescent="0.35">
      <c r="A1" s="30" t="s">
        <v>43</v>
      </c>
      <c r="F1" s="1"/>
      <c r="G1" s="1"/>
      <c r="H1" s="1"/>
    </row>
    <row r="2" spans="1:13" x14ac:dyDescent="0.3">
      <c r="E2" s="3"/>
      <c r="F2" s="2" t="s">
        <v>20</v>
      </c>
      <c r="G2" s="2"/>
      <c r="H2" s="2"/>
    </row>
    <row r="3" spans="1:13" x14ac:dyDescent="0.3">
      <c r="E3" s="4"/>
      <c r="F3" s="2" t="s">
        <v>21</v>
      </c>
      <c r="G3" s="2"/>
      <c r="H3" s="2"/>
      <c r="J3" s="1"/>
    </row>
    <row r="4" spans="1:13" x14ac:dyDescent="0.3">
      <c r="F4" s="2"/>
      <c r="G4" s="2"/>
      <c r="H4" s="2"/>
      <c r="J4" s="1"/>
    </row>
    <row r="5" spans="1:13" x14ac:dyDescent="0.3">
      <c r="A5" s="15" t="s">
        <v>57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">
      <c r="F6" s="2"/>
      <c r="G6" s="2"/>
      <c r="H6" s="2"/>
      <c r="J6" s="1"/>
    </row>
    <row r="7" spans="1:13" x14ac:dyDescent="0.3">
      <c r="B7" s="1" t="s">
        <v>30</v>
      </c>
      <c r="C7" s="19" t="s">
        <v>29</v>
      </c>
      <c r="G7" s="1"/>
      <c r="H7" s="1"/>
      <c r="I7" s="1"/>
      <c r="J7" s="1"/>
    </row>
    <row r="8" spans="1:13" x14ac:dyDescent="0.3">
      <c r="B8" s="3" t="s">
        <v>23</v>
      </c>
      <c r="C8" s="40" t="s">
        <v>105</v>
      </c>
      <c r="G8" s="1"/>
      <c r="H8" s="1"/>
      <c r="I8" s="1"/>
      <c r="J8" s="1"/>
    </row>
    <row r="9" spans="1:13" x14ac:dyDescent="0.3">
      <c r="B9" s="1">
        <v>0.1</v>
      </c>
      <c r="C9" s="10">
        <v>25</v>
      </c>
    </row>
    <row r="10" spans="1:13" x14ac:dyDescent="0.3">
      <c r="C10" s="10"/>
      <c r="D10" s="19"/>
    </row>
    <row r="11" spans="1:13" ht="28.8" x14ac:dyDescent="0.3">
      <c r="B11" s="32" t="s">
        <v>55</v>
      </c>
      <c r="C11" t="s">
        <v>100</v>
      </c>
      <c r="D11" s="10"/>
      <c r="E11" s="10"/>
      <c r="F11" s="1" t="s">
        <v>32</v>
      </c>
    </row>
    <row r="12" spans="1:13" x14ac:dyDescent="0.3">
      <c r="A12" s="33" t="s">
        <v>24</v>
      </c>
      <c r="B12" s="3" t="s">
        <v>103</v>
      </c>
      <c r="C12" s="4" t="s">
        <v>26</v>
      </c>
      <c r="D12" s="4" t="s">
        <v>42</v>
      </c>
      <c r="E12" s="4" t="s">
        <v>27</v>
      </c>
      <c r="F12" s="4" t="s">
        <v>33</v>
      </c>
      <c r="G12" s="4" t="s">
        <v>35</v>
      </c>
    </row>
    <row r="13" spans="1:13" x14ac:dyDescent="0.3">
      <c r="A13" s="2" t="s">
        <v>104</v>
      </c>
      <c r="B13" s="1">
        <v>5.0000000000000001E-3</v>
      </c>
      <c r="C13" s="14">
        <f>L28</f>
        <v>1.085E-3</v>
      </c>
      <c r="D13" s="14">
        <f>L37</f>
        <v>1.4625E-3</v>
      </c>
      <c r="E13" s="14">
        <f>C13+D13</f>
        <v>2.5475000000000003E-3</v>
      </c>
      <c r="F13" s="16">
        <f>(B13-E13)/B13*100</f>
        <v>49.05</v>
      </c>
      <c r="G13" s="9" t="str">
        <f>IF(F13&gt;0,"PASS", "FAIL")</f>
        <v>PASS</v>
      </c>
      <c r="H13" s="9"/>
    </row>
    <row r="14" spans="1:13" x14ac:dyDescent="0.3">
      <c r="B14" s="1"/>
      <c r="C14" s="1"/>
      <c r="E14" s="1"/>
      <c r="F14" s="1"/>
    </row>
    <row r="15" spans="1:13" x14ac:dyDescent="0.3">
      <c r="B15" s="1"/>
      <c r="C15" s="1"/>
      <c r="E15" s="1"/>
      <c r="F15" s="1"/>
    </row>
    <row r="16" spans="1:13" x14ac:dyDescent="0.3">
      <c r="B16" s="1"/>
      <c r="C16" s="1"/>
      <c r="E16" s="1"/>
      <c r="F16" s="1"/>
    </row>
    <row r="17" spans="1:13" x14ac:dyDescent="0.3">
      <c r="B17" s="1"/>
      <c r="C17" s="1"/>
      <c r="E17" s="1"/>
      <c r="F17" s="1"/>
    </row>
    <row r="18" spans="1:13" x14ac:dyDescent="0.3">
      <c r="B18" s="1"/>
      <c r="H18" s="19"/>
    </row>
    <row r="19" spans="1:13" x14ac:dyDescent="0.3">
      <c r="A19" s="15" t="s">
        <v>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s="8" customFormat="1" x14ac:dyDescent="0.3">
      <c r="A21" s="33" t="s">
        <v>15</v>
      </c>
      <c r="B21" s="37"/>
      <c r="C21" s="38" t="s">
        <v>63</v>
      </c>
      <c r="D21" s="38" t="s">
        <v>64</v>
      </c>
      <c r="E21" s="38"/>
      <c r="F21" s="38" t="s">
        <v>54</v>
      </c>
      <c r="G21" s="38" t="s">
        <v>60</v>
      </c>
      <c r="H21" s="41" t="s">
        <v>114</v>
      </c>
      <c r="I21" s="38" t="s">
        <v>116</v>
      </c>
      <c r="J21" s="41" t="s">
        <v>74</v>
      </c>
      <c r="L21" s="1" t="s">
        <v>65</v>
      </c>
      <c r="M21" s="32" t="s">
        <v>66</v>
      </c>
    </row>
    <row r="22" spans="1:13" ht="28.8" x14ac:dyDescent="0.3">
      <c r="A22" s="22" t="s">
        <v>49</v>
      </c>
      <c r="B22" s="22" t="s">
        <v>52</v>
      </c>
      <c r="C22" s="31" t="s">
        <v>22</v>
      </c>
      <c r="D22" s="31" t="s">
        <v>22</v>
      </c>
      <c r="E22" s="22" t="s">
        <v>14</v>
      </c>
      <c r="F22" s="31" t="s">
        <v>61</v>
      </c>
      <c r="G22" s="23" t="s">
        <v>0</v>
      </c>
      <c r="H22" s="24" t="s">
        <v>115</v>
      </c>
      <c r="I22" s="24" t="s">
        <v>117</v>
      </c>
      <c r="J22" s="24" t="s">
        <v>83</v>
      </c>
      <c r="L22" s="24" t="s">
        <v>86</v>
      </c>
      <c r="M22" s="24" t="s">
        <v>87</v>
      </c>
    </row>
    <row r="23" spans="1:13" x14ac:dyDescent="0.3">
      <c r="A23" s="1" t="s">
        <v>45</v>
      </c>
      <c r="B23" s="1" t="s">
        <v>53</v>
      </c>
      <c r="C23" s="1" t="s">
        <v>91</v>
      </c>
      <c r="D23" s="1">
        <v>1E-3</v>
      </c>
      <c r="E23" s="21" t="s">
        <v>5</v>
      </c>
      <c r="F23" s="14" t="s">
        <v>19</v>
      </c>
      <c r="G23" s="25">
        <f>'Amp1 Calc'!$C$27</f>
        <v>10</v>
      </c>
      <c r="H23" s="14">
        <f>D23*G23</f>
        <v>0.01</v>
      </c>
      <c r="I23" s="10">
        <f>'Amp1 Calc'!$C$17</f>
        <v>10</v>
      </c>
      <c r="J23" s="28">
        <f>H23*1/I23</f>
        <v>1E-3</v>
      </c>
      <c r="K23" s="2" t="s">
        <v>5</v>
      </c>
      <c r="L23" s="28">
        <f>ABS(J23)</f>
        <v>1E-3</v>
      </c>
      <c r="M23" s="17">
        <f>J23^2</f>
        <v>9.9999999999999995E-7</v>
      </c>
    </row>
    <row r="24" spans="1:13" x14ac:dyDescent="0.3">
      <c r="A24" s="1" t="s">
        <v>48</v>
      </c>
      <c r="B24" s="1" t="s">
        <v>53</v>
      </c>
      <c r="C24" s="1" t="s">
        <v>93</v>
      </c>
      <c r="D24" s="17">
        <v>9.9999999999999995E-8</v>
      </c>
      <c r="E24" s="1" t="s">
        <v>13</v>
      </c>
      <c r="F24" s="14" t="s">
        <v>19</v>
      </c>
      <c r="G24" s="16">
        <f>'Amp1 Calc'!$C$29</f>
        <v>500</v>
      </c>
      <c r="H24" s="18">
        <f>D24*G24</f>
        <v>4.9999999999999996E-5</v>
      </c>
      <c r="I24" s="10">
        <f>'Amp1 Calc'!$C$17</f>
        <v>10</v>
      </c>
      <c r="J24" s="28">
        <f>H24*1/I24</f>
        <v>4.9999999999999996E-6</v>
      </c>
      <c r="K24" s="2" t="s">
        <v>5</v>
      </c>
      <c r="L24" s="28">
        <f>ABS(J24+J25)</f>
        <v>8.4999999999999993E-5</v>
      </c>
      <c r="M24" s="17">
        <f>(J24+J25)^2</f>
        <v>7.2249999999999985E-9</v>
      </c>
    </row>
    <row r="25" spans="1:13" x14ac:dyDescent="0.3">
      <c r="A25" s="1" t="s">
        <v>48</v>
      </c>
      <c r="B25" s="1" t="s">
        <v>53</v>
      </c>
      <c r="C25" s="1" t="s">
        <v>92</v>
      </c>
      <c r="D25" s="17">
        <v>9.9999999999999995E-8</v>
      </c>
      <c r="E25" s="1" t="s">
        <v>13</v>
      </c>
      <c r="F25" s="14" t="s">
        <v>19</v>
      </c>
      <c r="G25" s="16">
        <f>'Amp1 Calc'!$C$31</f>
        <v>-9000</v>
      </c>
      <c r="H25" s="18">
        <f>D25*G25</f>
        <v>-8.9999999999999998E-4</v>
      </c>
      <c r="I25" s="10">
        <f>'Amp1 Calc'!$C$17</f>
        <v>10</v>
      </c>
      <c r="J25" s="28">
        <f>H25*1/I25</f>
        <v>-8.9999999999999992E-5</v>
      </c>
      <c r="K25" s="2" t="s">
        <v>5</v>
      </c>
      <c r="L25" s="28"/>
      <c r="M25" s="17"/>
    </row>
    <row r="26" spans="1:13" x14ac:dyDescent="0.3">
      <c r="C26" s="1" t="s">
        <v>28</v>
      </c>
      <c r="D26" s="17"/>
      <c r="E26" s="1"/>
      <c r="F26" s="14"/>
      <c r="G26" s="16"/>
      <c r="H26" s="18"/>
      <c r="I26" s="10"/>
      <c r="J26" s="28"/>
    </row>
    <row r="27" spans="1:13" x14ac:dyDescent="0.3">
      <c r="F27" s="1"/>
      <c r="H27" s="1"/>
      <c r="I27" s="10"/>
      <c r="J27" s="20"/>
      <c r="K27" s="2"/>
      <c r="L27" s="41" t="s">
        <v>108</v>
      </c>
      <c r="M27" s="34" t="s">
        <v>109</v>
      </c>
    </row>
    <row r="28" spans="1:13" x14ac:dyDescent="0.3">
      <c r="F28" s="1"/>
      <c r="H28" s="1"/>
      <c r="I28" s="1"/>
      <c r="J28" s="20"/>
      <c r="K28" s="2"/>
      <c r="L28" s="28">
        <f>SUM(L23:L26)</f>
        <v>1.085E-3</v>
      </c>
      <c r="M28" s="28">
        <f t="array" ref="M28">SQRT(SUM(M23:M26))</f>
        <v>1.0036059983878135E-3</v>
      </c>
    </row>
    <row r="29" spans="1:13" x14ac:dyDescent="0.3">
      <c r="F29" s="1"/>
      <c r="H29" s="1"/>
      <c r="I29" s="1"/>
      <c r="J29" s="20"/>
      <c r="K29" s="26"/>
    </row>
    <row r="30" spans="1:13" x14ac:dyDescent="0.3">
      <c r="A30" s="7" t="s">
        <v>88</v>
      </c>
      <c r="B30" s="7"/>
      <c r="C30" s="38" t="s">
        <v>63</v>
      </c>
      <c r="D30" s="38" t="s">
        <v>64</v>
      </c>
      <c r="F30" s="38" t="s">
        <v>54</v>
      </c>
      <c r="G30" s="38" t="s">
        <v>60</v>
      </c>
      <c r="H30" s="41" t="s">
        <v>114</v>
      </c>
      <c r="I30" s="38" t="s">
        <v>84</v>
      </c>
      <c r="J30" s="38" t="s">
        <v>74</v>
      </c>
      <c r="K30" s="26"/>
      <c r="L30" s="1" t="s">
        <v>65</v>
      </c>
      <c r="M30" s="32" t="s">
        <v>66</v>
      </c>
    </row>
    <row r="31" spans="1:13" ht="28.8" x14ac:dyDescent="0.3">
      <c r="A31" s="22" t="s">
        <v>47</v>
      </c>
      <c r="B31" s="22" t="s">
        <v>52</v>
      </c>
      <c r="C31" s="31" t="s">
        <v>22</v>
      </c>
      <c r="D31" s="31" t="s">
        <v>22</v>
      </c>
      <c r="E31" s="22" t="s">
        <v>14</v>
      </c>
      <c r="F31" s="31" t="s">
        <v>61</v>
      </c>
      <c r="G31" s="23" t="s">
        <v>0</v>
      </c>
      <c r="H31" s="24" t="s">
        <v>118</v>
      </c>
      <c r="I31" s="24" t="s">
        <v>62</v>
      </c>
      <c r="J31" s="24" t="s">
        <v>83</v>
      </c>
      <c r="K31" s="36"/>
      <c r="L31" s="24" t="s">
        <v>86</v>
      </c>
      <c r="M31" s="24" t="s">
        <v>87</v>
      </c>
    </row>
    <row r="32" spans="1:13" x14ac:dyDescent="0.3">
      <c r="A32" s="1" t="s">
        <v>45</v>
      </c>
      <c r="B32" s="1" t="s">
        <v>53</v>
      </c>
      <c r="C32" s="1" t="s">
        <v>97</v>
      </c>
      <c r="D32" s="27">
        <v>5.0000000000000002E-5</v>
      </c>
      <c r="E32" s="21" t="s">
        <v>17</v>
      </c>
      <c r="F32" s="14" t="s">
        <v>19</v>
      </c>
      <c r="G32" s="25">
        <f>'Amp1 Calc'!$C$27</f>
        <v>10</v>
      </c>
      <c r="H32" s="14">
        <f>D32*$C$9*G32</f>
        <v>1.2500000000000001E-2</v>
      </c>
      <c r="I32" s="10">
        <f>'Amp1 Calc'!$C$17</f>
        <v>10</v>
      </c>
      <c r="J32" s="28">
        <f>H32*1/I32</f>
        <v>1.25E-3</v>
      </c>
      <c r="K32" s="2" t="s">
        <v>5</v>
      </c>
      <c r="L32" s="28">
        <f>ABS(J32)</f>
        <v>1.25E-3</v>
      </c>
      <c r="M32" s="17">
        <f>J32^2</f>
        <v>1.5625000000000001E-6</v>
      </c>
    </row>
    <row r="33" spans="1:13" x14ac:dyDescent="0.3">
      <c r="A33" s="1" t="s">
        <v>48</v>
      </c>
      <c r="B33" s="1" t="s">
        <v>53</v>
      </c>
      <c r="C33" s="1" t="s">
        <v>98</v>
      </c>
      <c r="D33" s="17">
        <v>1E-8</v>
      </c>
      <c r="E33" s="1" t="s">
        <v>18</v>
      </c>
      <c r="F33" s="14" t="s">
        <v>19</v>
      </c>
      <c r="G33" s="16">
        <f>'Amp1 Calc'!$C$29</f>
        <v>500</v>
      </c>
      <c r="H33" s="14">
        <f>D33*$C$9*G33</f>
        <v>1.25E-4</v>
      </c>
      <c r="I33" s="10">
        <f>'Amp1 Calc'!$C$17</f>
        <v>10</v>
      </c>
      <c r="J33" s="28">
        <f>H33*1/I33</f>
        <v>1.2500000000000001E-5</v>
      </c>
      <c r="K33" s="2" t="s">
        <v>5</v>
      </c>
      <c r="L33" s="28">
        <f>ABS(J33+J34)</f>
        <v>2.1249999999999999E-4</v>
      </c>
      <c r="M33" s="17">
        <f>(J33+J34)^2</f>
        <v>4.5156249999999998E-8</v>
      </c>
    </row>
    <row r="34" spans="1:13" x14ac:dyDescent="0.3">
      <c r="A34" s="1" t="s">
        <v>48</v>
      </c>
      <c r="B34" s="1" t="s">
        <v>53</v>
      </c>
      <c r="C34" s="1" t="s">
        <v>99</v>
      </c>
      <c r="D34" s="17">
        <v>1E-8</v>
      </c>
      <c r="E34" s="1" t="s">
        <v>18</v>
      </c>
      <c r="F34" s="14" t="s">
        <v>19</v>
      </c>
      <c r="G34" s="16">
        <f>'Amp1 Calc'!$C$31</f>
        <v>-9000</v>
      </c>
      <c r="H34" s="14">
        <f>D34*$C$9*G34</f>
        <v>-2.2499999999999998E-3</v>
      </c>
      <c r="I34" s="10">
        <f>'Amp1 Calc'!$C$17</f>
        <v>10</v>
      </c>
      <c r="J34" s="28">
        <f>H34*1/I34</f>
        <v>-2.2499999999999999E-4</v>
      </c>
      <c r="K34" s="2" t="s">
        <v>5</v>
      </c>
      <c r="M34" s="17"/>
    </row>
    <row r="35" spans="1:13" x14ac:dyDescent="0.3">
      <c r="C35" s="1" t="s">
        <v>28</v>
      </c>
    </row>
    <row r="36" spans="1:13" x14ac:dyDescent="0.3">
      <c r="F36" s="1"/>
      <c r="G36" s="1"/>
      <c r="H36" s="1"/>
      <c r="I36" s="29"/>
      <c r="J36" s="2"/>
      <c r="L36" s="41" t="s">
        <v>108</v>
      </c>
      <c r="M36" s="34" t="s">
        <v>109</v>
      </c>
    </row>
    <row r="37" spans="1:13" x14ac:dyDescent="0.3">
      <c r="F37" s="1"/>
      <c r="G37" s="1"/>
      <c r="H37" s="1"/>
      <c r="I37" s="29"/>
      <c r="J37" s="2"/>
      <c r="L37" s="28">
        <f>SUM(L32:L35)</f>
        <v>1.4625E-3</v>
      </c>
      <c r="M37" s="28">
        <f t="array" ref="M37">SQRT(SUM(M32:M35))</f>
        <v>1.2679338507982189E-3</v>
      </c>
    </row>
    <row r="38" spans="1:13" x14ac:dyDescent="0.3">
      <c r="F38" s="1"/>
      <c r="G38" s="1"/>
      <c r="H38" s="1"/>
      <c r="I38" s="29"/>
      <c r="J38" s="26"/>
    </row>
  </sheetData>
  <conditionalFormatting sqref="G13">
    <cfRule type="containsText" dxfId="5" priority="1" operator="containsText" text="FAIL">
      <formula>NOT(ISERROR(SEARCH("FAIL",G13)))</formula>
    </cfRule>
    <cfRule type="containsText" dxfId="4" priority="2" operator="containsText" text="PASS">
      <formula>NOT(ISERROR(SEARCH("PASS",G13)))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EF7E-5CEB-4BDA-865B-DFD59248A802}">
  <sheetPr>
    <tabColor theme="5" tint="0.39997558519241921"/>
  </sheetPr>
  <dimension ref="A1:N36"/>
  <sheetViews>
    <sheetView topLeftCell="A19" zoomScale="85" zoomScaleNormal="85" workbookViewId="0">
      <selection activeCell="D39" sqref="D39"/>
    </sheetView>
  </sheetViews>
  <sheetFormatPr defaultRowHeight="14.4" x14ac:dyDescent="0.3"/>
  <cols>
    <col min="1" max="1" width="14.6640625" customWidth="1"/>
    <col min="2" max="2" width="19.88671875" customWidth="1"/>
    <col min="3" max="3" width="12.44140625" customWidth="1"/>
    <col min="4" max="4" width="10.77734375" customWidth="1"/>
    <col min="5" max="5" width="11.21875" customWidth="1"/>
    <col min="6" max="6" width="12.21875" customWidth="1"/>
    <col min="7" max="7" width="15.21875" customWidth="1"/>
    <col min="8" max="8" width="14.88671875" customWidth="1"/>
    <col min="9" max="9" width="10.77734375" customWidth="1"/>
    <col min="11" max="11" width="10.77734375" customWidth="1"/>
    <col min="12" max="12" width="12.6640625" customWidth="1"/>
    <col min="13" max="13" width="11.33203125" customWidth="1"/>
  </cols>
  <sheetData>
    <row r="1" spans="1:13" ht="18" x14ac:dyDescent="0.35">
      <c r="A1" s="30" t="s">
        <v>46</v>
      </c>
      <c r="F1" s="1"/>
      <c r="G1" s="1"/>
      <c r="H1" s="1"/>
    </row>
    <row r="2" spans="1:13" x14ac:dyDescent="0.3">
      <c r="E2" s="3"/>
      <c r="F2" s="2" t="s">
        <v>20</v>
      </c>
      <c r="G2" s="2"/>
      <c r="H2" s="2"/>
    </row>
    <row r="3" spans="1:13" x14ac:dyDescent="0.3">
      <c r="E3" s="4"/>
      <c r="F3" s="2" t="s">
        <v>21</v>
      </c>
      <c r="G3" s="2"/>
      <c r="H3" s="2"/>
      <c r="J3" s="1"/>
    </row>
    <row r="4" spans="1:13" x14ac:dyDescent="0.3">
      <c r="F4" s="2"/>
      <c r="G4" s="2"/>
      <c r="H4" s="2"/>
      <c r="J4" s="1"/>
    </row>
    <row r="5" spans="1:13" x14ac:dyDescent="0.3">
      <c r="A5" s="15" t="s">
        <v>57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">
      <c r="F6" s="2"/>
      <c r="G6" s="2"/>
      <c r="H6" s="2"/>
      <c r="J6" s="1"/>
    </row>
    <row r="7" spans="1:13" x14ac:dyDescent="0.3">
      <c r="C7" s="19" t="s">
        <v>29</v>
      </c>
      <c r="G7" s="1"/>
      <c r="H7" s="1"/>
      <c r="I7" s="1"/>
      <c r="J7" s="1"/>
    </row>
    <row r="8" spans="1:13" x14ac:dyDescent="0.3">
      <c r="C8" s="40" t="s">
        <v>105</v>
      </c>
      <c r="G8" s="1"/>
      <c r="H8" s="1"/>
      <c r="I8" s="1"/>
      <c r="J8" s="1"/>
    </row>
    <row r="9" spans="1:13" x14ac:dyDescent="0.3">
      <c r="C9" s="10">
        <v>25</v>
      </c>
    </row>
    <row r="10" spans="1:13" x14ac:dyDescent="0.3">
      <c r="C10" s="10"/>
      <c r="D10" s="19"/>
    </row>
    <row r="11" spans="1:13" ht="28.8" x14ac:dyDescent="0.3">
      <c r="B11" s="32" t="s">
        <v>107</v>
      </c>
      <c r="C11" t="s">
        <v>34</v>
      </c>
      <c r="D11" s="10"/>
      <c r="E11" s="10"/>
      <c r="F11" s="1" t="s">
        <v>32</v>
      </c>
    </row>
    <row r="12" spans="1:13" x14ac:dyDescent="0.3">
      <c r="A12" s="7" t="s">
        <v>25</v>
      </c>
      <c r="B12" s="3" t="s">
        <v>106</v>
      </c>
      <c r="C12" s="4" t="s">
        <v>26</v>
      </c>
      <c r="D12" s="4" t="s">
        <v>42</v>
      </c>
      <c r="E12" s="4" t="s">
        <v>27</v>
      </c>
      <c r="F12" s="4" t="s">
        <v>33</v>
      </c>
      <c r="G12" s="4" t="s">
        <v>35</v>
      </c>
    </row>
    <row r="13" spans="1:13" x14ac:dyDescent="0.3">
      <c r="A13" t="s">
        <v>31</v>
      </c>
      <c r="B13" s="1">
        <v>0.5</v>
      </c>
      <c r="C13" s="25">
        <f>L27</f>
        <v>0.17910891089108816</v>
      </c>
      <c r="D13" s="25">
        <f>L36</f>
        <v>0.44777227722772039</v>
      </c>
      <c r="E13" s="25">
        <f>C13+D13</f>
        <v>0.62688118811880855</v>
      </c>
      <c r="F13" s="16">
        <f>(B13-E13)/B13*100</f>
        <v>-25.37623762376171</v>
      </c>
      <c r="G13" s="9" t="str">
        <f>IF(F13&gt;0,"PASS", "FAIL")</f>
        <v>FAIL</v>
      </c>
      <c r="H13" s="9"/>
    </row>
    <row r="14" spans="1:13" x14ac:dyDescent="0.3">
      <c r="B14" s="1"/>
      <c r="C14" s="1"/>
      <c r="E14" s="1"/>
      <c r="F14" s="1"/>
    </row>
    <row r="15" spans="1:13" x14ac:dyDescent="0.3">
      <c r="B15" s="1"/>
      <c r="C15" s="1"/>
      <c r="E15" s="1"/>
      <c r="F15" s="1"/>
      <c r="H15" s="9"/>
    </row>
    <row r="16" spans="1:13" x14ac:dyDescent="0.3">
      <c r="B16" s="1"/>
    </row>
    <row r="17" spans="1:14" x14ac:dyDescent="0.3">
      <c r="F17" s="1"/>
      <c r="G17" s="1"/>
      <c r="H17" s="1"/>
      <c r="I17" s="29"/>
      <c r="J17" s="26"/>
    </row>
    <row r="19" spans="1:14" x14ac:dyDescent="0.3">
      <c r="A19" s="15" t="s">
        <v>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4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4" x14ac:dyDescent="0.3">
      <c r="A21" s="7" t="s">
        <v>15</v>
      </c>
      <c r="B21" s="7"/>
      <c r="C21" s="38" t="s">
        <v>63</v>
      </c>
      <c r="D21" s="38" t="s">
        <v>64</v>
      </c>
      <c r="F21" s="38" t="s">
        <v>54</v>
      </c>
      <c r="G21" s="38" t="s">
        <v>44</v>
      </c>
      <c r="H21" s="38" t="s">
        <v>25</v>
      </c>
      <c r="L21" t="s">
        <v>69</v>
      </c>
    </row>
    <row r="22" spans="1:14" ht="28.8" x14ac:dyDescent="0.3">
      <c r="A22" s="22" t="s">
        <v>47</v>
      </c>
      <c r="B22" s="22" t="s">
        <v>52</v>
      </c>
      <c r="C22" s="31" t="s">
        <v>22</v>
      </c>
      <c r="D22" s="31" t="s">
        <v>22</v>
      </c>
      <c r="E22" s="22" t="s">
        <v>14</v>
      </c>
      <c r="F22" s="31" t="s">
        <v>61</v>
      </c>
      <c r="G22" s="23" t="s">
        <v>0</v>
      </c>
      <c r="H22" s="24" t="s">
        <v>81</v>
      </c>
      <c r="I22" s="39"/>
      <c r="J22" s="36"/>
      <c r="K22" s="36"/>
      <c r="L22" s="24" t="s">
        <v>67</v>
      </c>
      <c r="M22" s="24" t="s">
        <v>68</v>
      </c>
    </row>
    <row r="23" spans="1:14" x14ac:dyDescent="0.3">
      <c r="A23" s="1" t="s">
        <v>45</v>
      </c>
      <c r="B23" s="1" t="s">
        <v>122</v>
      </c>
      <c r="C23" s="1" t="s">
        <v>36</v>
      </c>
      <c r="D23" s="1">
        <v>0.1</v>
      </c>
      <c r="E23" s="21" t="s">
        <v>9</v>
      </c>
      <c r="F23" s="14" t="s">
        <v>19</v>
      </c>
      <c r="G23" s="25">
        <f>'Amp1 Calc'!$C$44</f>
        <v>-0.891089108910883</v>
      </c>
      <c r="H23" s="6">
        <f>D23*G23</f>
        <v>-8.91089108910883E-2</v>
      </c>
      <c r="I23" s="14"/>
      <c r="K23" s="2"/>
      <c r="L23" s="6">
        <f>ABS(H23)</f>
        <v>8.91089108910883E-2</v>
      </c>
      <c r="M23" s="17">
        <f>H23^2</f>
        <v>7.9403980001959158E-3</v>
      </c>
      <c r="N23" s="2" t="s">
        <v>9</v>
      </c>
    </row>
    <row r="24" spans="1:14" x14ac:dyDescent="0.3">
      <c r="A24" s="1" t="s">
        <v>48</v>
      </c>
      <c r="B24" s="1" t="s">
        <v>122</v>
      </c>
      <c r="C24" s="1" t="s">
        <v>37</v>
      </c>
      <c r="D24" s="1">
        <v>0.1</v>
      </c>
      <c r="E24" s="21" t="s">
        <v>9</v>
      </c>
      <c r="F24" s="14" t="s">
        <v>19</v>
      </c>
      <c r="G24" s="25">
        <f>'Amp1 Calc'!$C$48</f>
        <v>0.89999999999999858</v>
      </c>
      <c r="H24" s="6">
        <f>D24*G24</f>
        <v>8.9999999999999858E-2</v>
      </c>
      <c r="I24" s="14"/>
      <c r="K24" s="2"/>
      <c r="L24" s="6">
        <f>ABS(H24)</f>
        <v>8.9999999999999858E-2</v>
      </c>
      <c r="M24" s="17">
        <f>H24^2</f>
        <v>8.0999999999999753E-3</v>
      </c>
      <c r="N24" s="2" t="s">
        <v>9</v>
      </c>
    </row>
    <row r="25" spans="1:14" x14ac:dyDescent="0.3">
      <c r="B25" s="1"/>
      <c r="C25" s="1" t="s">
        <v>28</v>
      </c>
    </row>
    <row r="26" spans="1:14" x14ac:dyDescent="0.3">
      <c r="F26" s="1"/>
      <c r="I26" s="1"/>
      <c r="L26" s="41" t="s">
        <v>108</v>
      </c>
      <c r="M26" s="34" t="s">
        <v>109</v>
      </c>
    </row>
    <row r="27" spans="1:14" x14ac:dyDescent="0.3">
      <c r="F27" s="1"/>
      <c r="I27" s="1"/>
      <c r="L27" s="6">
        <f>SUM(L23:L25)</f>
        <v>0.17910891089108816</v>
      </c>
      <c r="M27" s="6">
        <f t="array" ref="M27">SQRT(SUM(M23:M25))</f>
        <v>0.12665069285320113</v>
      </c>
    </row>
    <row r="30" spans="1:14" x14ac:dyDescent="0.3">
      <c r="A30" s="7" t="s">
        <v>88</v>
      </c>
      <c r="B30" s="7"/>
      <c r="F30" s="38" t="s">
        <v>54</v>
      </c>
      <c r="G30" s="38" t="s">
        <v>44</v>
      </c>
      <c r="H30" s="38" t="s">
        <v>25</v>
      </c>
      <c r="L30" t="s">
        <v>69</v>
      </c>
    </row>
    <row r="31" spans="1:14" ht="28.8" x14ac:dyDescent="0.3">
      <c r="A31" s="22" t="s">
        <v>47</v>
      </c>
      <c r="B31" s="22" t="s">
        <v>52</v>
      </c>
      <c r="C31" s="22" t="s">
        <v>22</v>
      </c>
      <c r="D31" s="22" t="s">
        <v>22</v>
      </c>
      <c r="E31" s="22" t="s">
        <v>14</v>
      </c>
      <c r="F31" s="31" t="s">
        <v>61</v>
      </c>
      <c r="G31" s="23" t="s">
        <v>0</v>
      </c>
      <c r="H31" s="24" t="s">
        <v>75</v>
      </c>
      <c r="I31" s="36"/>
      <c r="J31" s="36"/>
      <c r="K31" s="36"/>
      <c r="L31" s="24" t="s">
        <v>67</v>
      </c>
      <c r="M31" s="24" t="s">
        <v>68</v>
      </c>
    </row>
    <row r="32" spans="1:14" x14ac:dyDescent="0.3">
      <c r="A32" s="1" t="s">
        <v>45</v>
      </c>
      <c r="B32" s="1" t="s">
        <v>122</v>
      </c>
      <c r="C32" s="1" t="s">
        <v>38</v>
      </c>
      <c r="D32" s="1">
        <v>100</v>
      </c>
      <c r="E32" s="21" t="s">
        <v>16</v>
      </c>
      <c r="F32" s="14" t="s">
        <v>19</v>
      </c>
      <c r="G32" s="25">
        <f>'Amp1 Calc'!$C$44</f>
        <v>-0.891089108910883</v>
      </c>
      <c r="H32" s="6">
        <f>D32/1000000*$C$9*G32*100</f>
        <v>-0.22277227722772075</v>
      </c>
      <c r="I32" s="14"/>
      <c r="K32" s="2"/>
      <c r="L32" s="6">
        <f>ABS(H32)</f>
        <v>0.22277227722772075</v>
      </c>
      <c r="M32" s="17">
        <f>H32^2</f>
        <v>4.962748750122447E-2</v>
      </c>
      <c r="N32" s="2" t="s">
        <v>9</v>
      </c>
    </row>
    <row r="33" spans="1:14" x14ac:dyDescent="0.3">
      <c r="A33" s="1" t="s">
        <v>48</v>
      </c>
      <c r="B33" s="1" t="s">
        <v>122</v>
      </c>
      <c r="C33" s="1" t="s">
        <v>39</v>
      </c>
      <c r="D33" s="1">
        <v>100</v>
      </c>
      <c r="E33" s="21" t="s">
        <v>16</v>
      </c>
      <c r="F33" s="14" t="s">
        <v>19</v>
      </c>
      <c r="G33" s="25">
        <f>'Amp1 Calc'!$C$48</f>
        <v>0.89999999999999858</v>
      </c>
      <c r="H33" s="6">
        <f>D33/1000000*$C$9*G33*100</f>
        <v>0.22499999999999964</v>
      </c>
      <c r="I33" s="14"/>
      <c r="L33" s="6">
        <f>ABS(H33)</f>
        <v>0.22499999999999964</v>
      </c>
      <c r="M33" s="17">
        <f>H33^2</f>
        <v>5.0624999999999837E-2</v>
      </c>
      <c r="N33" s="2" t="s">
        <v>9</v>
      </c>
    </row>
    <row r="34" spans="1:14" x14ac:dyDescent="0.3">
      <c r="C34" s="1" t="s">
        <v>28</v>
      </c>
    </row>
    <row r="35" spans="1:14" x14ac:dyDescent="0.3">
      <c r="F35" s="1"/>
      <c r="G35" s="1"/>
      <c r="H35" s="1"/>
      <c r="L35" s="41" t="s">
        <v>108</v>
      </c>
      <c r="M35" s="34" t="s">
        <v>109</v>
      </c>
    </row>
    <row r="36" spans="1:14" x14ac:dyDescent="0.3">
      <c r="F36" s="1"/>
      <c r="G36" s="1"/>
      <c r="H36" s="1"/>
      <c r="L36" s="6">
        <f>SUM(L32:L34)</f>
        <v>0.44777227722772039</v>
      </c>
      <c r="M36" s="6">
        <f t="array" ref="M36">SQRT(SUM(M32:M34))</f>
        <v>0.3166267321330028</v>
      </c>
    </row>
  </sheetData>
  <conditionalFormatting sqref="G13">
    <cfRule type="containsText" dxfId="3" priority="1" operator="containsText" text="FAIL">
      <formula>NOT(ISERROR(SEARCH("FAIL",G13)))</formula>
    </cfRule>
    <cfRule type="containsText" dxfId="2" priority="2" operator="containsText" text="PASS">
      <formula>NOT(ISERROR(SEARCH("PASS",G13)))</formula>
    </cfRule>
  </conditionalFormatting>
  <conditionalFormatting sqref="H15">
    <cfRule type="containsText" dxfId="1" priority="9" operator="containsText" text="FAIL">
      <formula>NOT(ISERROR(SEARCH("FAIL",H15)))</formula>
    </cfRule>
    <cfRule type="containsText" dxfId="0" priority="10" operator="containsText" text="PASS">
      <formula>NOT(ISERROR(SEARCH("PASS",H15)))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5AB4678C18C41A30B1694A3B3C417" ma:contentTypeVersion="2" ma:contentTypeDescription="Create a new document." ma:contentTypeScope="" ma:versionID="624ca64b9b34de73a59f1e484dfb0fab">
  <xsd:schema xmlns:xsd="http://www.w3.org/2001/XMLSchema" xmlns:p="http://schemas.microsoft.com/office/2006/metadata/properties" xmlns:ns2="45bbbaaf-9dd8-4326-8340-45c2a5cc5eed" targetNamespace="http://schemas.microsoft.com/office/2006/metadata/properties" ma:root="true" ma:fieldsID="82c14b6452cec9647633edb079a38ed2" ns2:_="">
    <xsd:import namespace="45bbbaaf-9dd8-4326-8340-45c2a5cc5eed"/>
    <xsd:element name="properties">
      <xsd:complexType>
        <xsd:sequence>
          <xsd:element name="documentManagement">
            <xsd:complexType>
              <xsd:all>
                <xsd:element ref="ns2:Description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5bbbaaf-9dd8-4326-8340-45c2a5cc5eed" elementFormDefault="qualified">
    <xsd:import namespace="http://schemas.microsoft.com/office/2006/documentManagement/types"/>
    <xsd:element name="Description0" ma:index="1" ma:displayName="Description" ma:default="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2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Description0 xmlns="45bbbaaf-9dd8-4326-8340-45c2a5cc5eed">Excel, Estimate, Gain, Offset, Errors, sensitivity, resistor, tolerance, offset voltage, bias current, temperature drift </Description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007564-A151-47B0-A502-154A42E46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bbaaf-9dd8-4326-8340-45c2a5cc5ee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FB21F30-1DDE-4518-9D25-5BBAC8FB611E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45bbbaaf-9dd8-4326-8340-45c2a5cc5eed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2707E48-D095-4DC8-8AEF-4F92FE558C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EBA Guide</vt:lpstr>
      <vt:lpstr>Schematic</vt:lpstr>
      <vt:lpstr>Amp1 Calc</vt:lpstr>
      <vt:lpstr>Offset Errors</vt:lpstr>
      <vt:lpstr>Gain Errors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 Gain and Offset Errors of a Circuit Block</dc:title>
  <dc:subject/>
  <dc:creator/>
  <cp:lastModifiedBy/>
  <dcterms:created xsi:type="dcterms:W3CDTF">2006-09-16T00:00:00Z</dcterms:created>
  <dcterms:modified xsi:type="dcterms:W3CDTF">2024-04-18T13:34:52Z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0x010100CB35AB4678C18C41A30B1694A3B3C417</vt:lpwstr>
  </property>
</Properties>
</file>