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Documents\Documents Rick\EE fun\Design Tools\Excel\excel ecircuit calc series\"/>
    </mc:Choice>
  </mc:AlternateContent>
  <xr:revisionPtr revIDLastSave="0" documentId="13_ncr:1_{A8E858B9-7B38-43A9-807B-89A22421C9A9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Design Notes" sheetId="3" r:id="rId1"/>
    <sheet name="LCR vs Freq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5" i="2" l="1"/>
  <c r="B36" i="2" l="1"/>
  <c r="C36" i="2" s="1"/>
  <c r="D36" i="2" s="1"/>
  <c r="E36" i="2" s="1"/>
  <c r="C35" i="2"/>
  <c r="D35" i="2" s="1"/>
  <c r="E35" i="2" s="1"/>
  <c r="B23" i="2"/>
  <c r="B22" i="2"/>
  <c r="B18" i="2"/>
  <c r="F36" i="2" l="1"/>
  <c r="G36" i="2" s="1"/>
  <c r="H36" i="2"/>
  <c r="H35" i="2"/>
  <c r="G35" i="2"/>
  <c r="B37" i="2"/>
  <c r="B38" i="2" l="1"/>
  <c r="C37" i="2"/>
  <c r="D37" i="2" s="1"/>
  <c r="E37" i="2" s="1"/>
  <c r="C38" i="2" l="1"/>
  <c r="D38" i="2" s="1"/>
  <c r="E38" i="2" s="1"/>
  <c r="B39" i="2"/>
  <c r="H37" i="2"/>
  <c r="F37" i="2"/>
  <c r="G37" i="2" s="1"/>
  <c r="B40" i="2" l="1"/>
  <c r="C39" i="2"/>
  <c r="D39" i="2" s="1"/>
  <c r="E39" i="2" s="1"/>
  <c r="F38" i="2"/>
  <c r="G38" i="2" s="1"/>
  <c r="H38" i="2"/>
  <c r="H39" i="2" l="1"/>
  <c r="F39" i="2"/>
  <c r="G39" i="2" s="1"/>
  <c r="C40" i="2"/>
  <c r="D40" i="2" s="1"/>
  <c r="E40" i="2" s="1"/>
  <c r="B41" i="2"/>
  <c r="C41" i="2" l="1"/>
  <c r="D41" i="2" s="1"/>
  <c r="E41" i="2" s="1"/>
  <c r="B42" i="2"/>
  <c r="H40" i="2"/>
  <c r="F40" i="2"/>
  <c r="G40" i="2" s="1"/>
  <c r="B43" i="2" l="1"/>
  <c r="C42" i="2"/>
  <c r="D42" i="2" s="1"/>
  <c r="E42" i="2" s="1"/>
  <c r="H41" i="2"/>
  <c r="F41" i="2"/>
  <c r="G41" i="2" s="1"/>
  <c r="H42" i="2" l="1"/>
  <c r="F42" i="2"/>
  <c r="G42" i="2" s="1"/>
  <c r="C43" i="2"/>
  <c r="D43" i="2" s="1"/>
  <c r="E43" i="2" s="1"/>
  <c r="B44" i="2"/>
  <c r="B45" i="2" l="1"/>
  <c r="C44" i="2"/>
  <c r="D44" i="2" s="1"/>
  <c r="E44" i="2" s="1"/>
  <c r="F43" i="2"/>
  <c r="G43" i="2" s="1"/>
  <c r="H43" i="2"/>
  <c r="H44" i="2" l="1"/>
  <c r="F44" i="2"/>
  <c r="G44" i="2" s="1"/>
  <c r="C45" i="2"/>
  <c r="D45" i="2" s="1"/>
  <c r="E45" i="2" s="1"/>
  <c r="B46" i="2"/>
  <c r="B47" i="2" l="1"/>
  <c r="C46" i="2"/>
  <c r="D46" i="2" s="1"/>
  <c r="E46" i="2" s="1"/>
  <c r="H45" i="2"/>
  <c r="F45" i="2"/>
  <c r="G45" i="2" s="1"/>
  <c r="H46" i="2" l="1"/>
  <c r="F46" i="2"/>
  <c r="G46" i="2" s="1"/>
  <c r="B48" i="2"/>
  <c r="C47" i="2"/>
  <c r="D47" i="2" s="1"/>
  <c r="E47" i="2" s="1"/>
  <c r="H47" i="2" l="1"/>
  <c r="F47" i="2"/>
  <c r="G47" i="2" s="1"/>
  <c r="C48" i="2"/>
  <c r="D48" i="2" s="1"/>
  <c r="E48" i="2" s="1"/>
  <c r="B49" i="2"/>
  <c r="B50" i="2" l="1"/>
  <c r="C49" i="2"/>
  <c r="D49" i="2" s="1"/>
  <c r="E49" i="2" s="1"/>
  <c r="F48" i="2"/>
  <c r="G48" i="2" s="1"/>
  <c r="H48" i="2"/>
  <c r="C50" i="2" l="1"/>
  <c r="D50" i="2" s="1"/>
  <c r="E50" i="2" s="1"/>
  <c r="B51" i="2"/>
  <c r="H49" i="2"/>
  <c r="F49" i="2"/>
  <c r="G49" i="2" s="1"/>
  <c r="B52" i="2" l="1"/>
  <c r="C51" i="2"/>
  <c r="D51" i="2" s="1"/>
  <c r="E51" i="2" s="1"/>
  <c r="F50" i="2"/>
  <c r="G50" i="2" s="1"/>
  <c r="H50" i="2"/>
  <c r="H51" i="2" l="1"/>
  <c r="F51" i="2"/>
  <c r="G51" i="2" s="1"/>
  <c r="C52" i="2"/>
  <c r="D52" i="2" s="1"/>
  <c r="E52" i="2" s="1"/>
  <c r="B53" i="2"/>
  <c r="C53" i="2" l="1"/>
  <c r="D53" i="2" s="1"/>
  <c r="E53" i="2" s="1"/>
  <c r="B54" i="2"/>
  <c r="H52" i="2"/>
  <c r="F52" i="2"/>
  <c r="G52" i="2" s="1"/>
  <c r="B55" i="2" l="1"/>
  <c r="C54" i="2"/>
  <c r="D54" i="2" s="1"/>
  <c r="E54" i="2" s="1"/>
  <c r="H53" i="2"/>
  <c r="F53" i="2"/>
  <c r="G53" i="2" s="1"/>
  <c r="H54" i="2" l="1"/>
  <c r="F54" i="2"/>
  <c r="G54" i="2" s="1"/>
  <c r="C55" i="2"/>
  <c r="D55" i="2" s="1"/>
  <c r="E55" i="2" s="1"/>
  <c r="B56" i="2"/>
  <c r="B57" i="2" l="1"/>
  <c r="C56" i="2"/>
  <c r="D56" i="2" s="1"/>
  <c r="E56" i="2" s="1"/>
  <c r="F55" i="2"/>
  <c r="G55" i="2" s="1"/>
  <c r="H55" i="2"/>
  <c r="H56" i="2" l="1"/>
  <c r="F56" i="2"/>
  <c r="G56" i="2" s="1"/>
  <c r="C57" i="2"/>
  <c r="D57" i="2" s="1"/>
  <c r="E57" i="2" s="1"/>
  <c r="B58" i="2"/>
  <c r="B59" i="2" l="1"/>
  <c r="C58" i="2"/>
  <c r="D58" i="2" s="1"/>
  <c r="E58" i="2" s="1"/>
  <c r="H57" i="2"/>
  <c r="F57" i="2"/>
  <c r="G57" i="2" s="1"/>
  <c r="H58" i="2" l="1"/>
  <c r="F58" i="2"/>
  <c r="G58" i="2" s="1"/>
  <c r="B60" i="2"/>
  <c r="C59" i="2"/>
  <c r="D59" i="2" s="1"/>
  <c r="E59" i="2" s="1"/>
  <c r="H59" i="2" l="1"/>
  <c r="F59" i="2"/>
  <c r="G59" i="2" s="1"/>
  <c r="C60" i="2"/>
  <c r="D60" i="2" s="1"/>
  <c r="E60" i="2" s="1"/>
  <c r="B61" i="2"/>
  <c r="B62" i="2" l="1"/>
  <c r="C61" i="2"/>
  <c r="D61" i="2" s="1"/>
  <c r="E61" i="2" s="1"/>
  <c r="F60" i="2"/>
  <c r="G60" i="2" s="1"/>
  <c r="H60" i="2"/>
  <c r="H61" i="2" l="1"/>
  <c r="F61" i="2"/>
  <c r="G61" i="2" s="1"/>
  <c r="C62" i="2"/>
  <c r="D62" i="2" s="1"/>
  <c r="E62" i="2" s="1"/>
  <c r="B63" i="2"/>
  <c r="B64" i="2" l="1"/>
  <c r="C63" i="2"/>
  <c r="D63" i="2" s="1"/>
  <c r="E63" i="2" s="1"/>
  <c r="F62" i="2"/>
  <c r="G62" i="2" s="1"/>
  <c r="H62" i="2"/>
  <c r="H63" i="2" l="1"/>
  <c r="F63" i="2"/>
  <c r="G63" i="2" s="1"/>
  <c r="C64" i="2"/>
  <c r="D64" i="2" s="1"/>
  <c r="E64" i="2" s="1"/>
  <c r="B65" i="2"/>
  <c r="C65" i="2" l="1"/>
  <c r="D65" i="2" s="1"/>
  <c r="E65" i="2" s="1"/>
  <c r="B66" i="2"/>
  <c r="H64" i="2"/>
  <c r="F64" i="2"/>
  <c r="G64" i="2" s="1"/>
  <c r="B67" i="2" l="1"/>
  <c r="C66" i="2"/>
  <c r="D66" i="2" s="1"/>
  <c r="E66" i="2" s="1"/>
  <c r="H65" i="2"/>
  <c r="F65" i="2"/>
  <c r="G65" i="2" s="1"/>
  <c r="H66" i="2" l="1"/>
  <c r="F66" i="2"/>
  <c r="G66" i="2" s="1"/>
  <c r="C67" i="2"/>
  <c r="D67" i="2" s="1"/>
  <c r="E67" i="2" s="1"/>
  <c r="B68" i="2"/>
  <c r="B69" i="2" l="1"/>
  <c r="C68" i="2"/>
  <c r="D68" i="2" s="1"/>
  <c r="E68" i="2" s="1"/>
  <c r="F67" i="2"/>
  <c r="G67" i="2" s="1"/>
  <c r="H67" i="2"/>
  <c r="H68" i="2" l="1"/>
  <c r="F68" i="2"/>
  <c r="G68" i="2" s="1"/>
  <c r="C69" i="2"/>
  <c r="D69" i="2" s="1"/>
  <c r="E69" i="2" s="1"/>
  <c r="B70" i="2"/>
  <c r="B71" i="2" l="1"/>
  <c r="C70" i="2"/>
  <c r="D70" i="2" s="1"/>
  <c r="E70" i="2" s="1"/>
  <c r="H69" i="2"/>
  <c r="F69" i="2"/>
  <c r="G69" i="2" s="1"/>
  <c r="H70" i="2" l="1"/>
  <c r="F70" i="2"/>
  <c r="G70" i="2" s="1"/>
  <c r="B72" i="2"/>
  <c r="C71" i="2"/>
  <c r="D71" i="2" s="1"/>
  <c r="E71" i="2" s="1"/>
  <c r="H71" i="2" l="1"/>
  <c r="F71" i="2"/>
  <c r="G71" i="2" s="1"/>
  <c r="C72" i="2"/>
  <c r="D72" i="2" s="1"/>
  <c r="E72" i="2" s="1"/>
  <c r="B73" i="2"/>
  <c r="B74" i="2" l="1"/>
  <c r="C73" i="2"/>
  <c r="D73" i="2" s="1"/>
  <c r="E73" i="2" s="1"/>
  <c r="F72" i="2"/>
  <c r="G72" i="2" s="1"/>
  <c r="H72" i="2"/>
  <c r="H73" i="2" l="1"/>
  <c r="F73" i="2"/>
  <c r="G73" i="2" s="1"/>
  <c r="C74" i="2"/>
  <c r="D74" i="2" s="1"/>
  <c r="E74" i="2" s="1"/>
  <c r="B75" i="2"/>
  <c r="B76" i="2" l="1"/>
  <c r="C75" i="2"/>
  <c r="D75" i="2" s="1"/>
  <c r="E75" i="2" s="1"/>
  <c r="H74" i="2"/>
  <c r="F74" i="2"/>
  <c r="G74" i="2" s="1"/>
  <c r="H75" i="2" l="1"/>
  <c r="F75" i="2"/>
  <c r="G75" i="2" s="1"/>
  <c r="C76" i="2"/>
  <c r="D76" i="2" s="1"/>
  <c r="E76" i="2" s="1"/>
  <c r="B77" i="2"/>
  <c r="B78" i="2" l="1"/>
  <c r="C77" i="2"/>
  <c r="D77" i="2" s="1"/>
  <c r="E77" i="2" s="1"/>
  <c r="H76" i="2"/>
  <c r="F76" i="2"/>
  <c r="G76" i="2" s="1"/>
  <c r="H77" i="2" l="1"/>
  <c r="F77" i="2"/>
  <c r="G77" i="2" s="1"/>
  <c r="B79" i="2"/>
  <c r="C78" i="2"/>
  <c r="D78" i="2" s="1"/>
  <c r="E78" i="2" s="1"/>
  <c r="H78" i="2" l="1"/>
  <c r="F78" i="2"/>
  <c r="G78" i="2" s="1"/>
  <c r="C79" i="2"/>
  <c r="D79" i="2" s="1"/>
  <c r="E79" i="2" s="1"/>
  <c r="B80" i="2"/>
  <c r="B81" i="2" l="1"/>
  <c r="C80" i="2"/>
  <c r="D80" i="2" s="1"/>
  <c r="E80" i="2" s="1"/>
  <c r="F79" i="2"/>
  <c r="G79" i="2" s="1"/>
  <c r="H79" i="2"/>
  <c r="H80" i="2" l="1"/>
  <c r="F80" i="2"/>
  <c r="G80" i="2" s="1"/>
  <c r="C81" i="2"/>
  <c r="D81" i="2" s="1"/>
  <c r="E81" i="2" s="1"/>
  <c r="B82" i="2"/>
  <c r="H81" i="2" l="1"/>
  <c r="F81" i="2"/>
  <c r="G81" i="2" s="1"/>
  <c r="B83" i="2"/>
  <c r="C82" i="2"/>
  <c r="D82" i="2" s="1"/>
  <c r="E82" i="2" s="1"/>
  <c r="H82" i="2" l="1"/>
  <c r="F82" i="2"/>
  <c r="G82" i="2" s="1"/>
  <c r="B84" i="2"/>
  <c r="C83" i="2"/>
  <c r="D83" i="2" s="1"/>
  <c r="E83" i="2" s="1"/>
  <c r="H83" i="2" l="1"/>
  <c r="F83" i="2"/>
  <c r="G83" i="2" s="1"/>
  <c r="C84" i="2"/>
  <c r="D84" i="2" s="1"/>
  <c r="E84" i="2" s="1"/>
  <c r="B85" i="2"/>
  <c r="B86" i="2" l="1"/>
  <c r="C85" i="2"/>
  <c r="D85" i="2" s="1"/>
  <c r="E85" i="2" s="1"/>
  <c r="F84" i="2"/>
  <c r="G84" i="2" s="1"/>
  <c r="H84" i="2"/>
  <c r="H85" i="2" l="1"/>
  <c r="F85" i="2"/>
  <c r="G85" i="2" s="1"/>
  <c r="C86" i="2"/>
  <c r="D86" i="2" s="1"/>
  <c r="E86" i="2" s="1"/>
  <c r="B87" i="2"/>
  <c r="B88" i="2" l="1"/>
  <c r="C87" i="2"/>
  <c r="D87" i="2" s="1"/>
  <c r="E87" i="2" s="1"/>
  <c r="F86" i="2"/>
  <c r="G86" i="2" s="1"/>
  <c r="H86" i="2"/>
  <c r="H87" i="2" l="1"/>
  <c r="F87" i="2"/>
  <c r="G87" i="2" s="1"/>
  <c r="C88" i="2"/>
  <c r="D88" i="2" s="1"/>
  <c r="E88" i="2" s="1"/>
  <c r="B89" i="2"/>
  <c r="C89" i="2" s="1"/>
  <c r="D89" i="2" s="1"/>
  <c r="E89" i="2" s="1"/>
  <c r="H89" i="2" l="1"/>
  <c r="F89" i="2"/>
  <c r="G89" i="2" s="1"/>
  <c r="H88" i="2"/>
  <c r="F88" i="2"/>
  <c r="G88" i="2" s="1"/>
</calcChain>
</file>

<file path=xl/sharedStrings.xml><?xml version="1.0" encoding="utf-8"?>
<sst xmlns="http://schemas.openxmlformats.org/spreadsheetml/2006/main" count="34" uniqueCount="34">
  <si>
    <t>LCR Low Pass Filter vs. Freq</t>
  </si>
  <si>
    <t>www.ecircuitcenter.com</t>
  </si>
  <si>
    <t>Enter Circuit</t>
  </si>
  <si>
    <t>LCR Filter</t>
  </si>
  <si>
    <t>Transfer Function</t>
  </si>
  <si>
    <t>R</t>
  </si>
  <si>
    <t>H(s) = (1/LC) / (s^2 + s*1/(R*C) + 1/(L*C))</t>
  </si>
  <si>
    <t>L</t>
  </si>
  <si>
    <t>C</t>
  </si>
  <si>
    <t>fo</t>
  </si>
  <si>
    <t>1/(2*pi*sqrt(L*C))</t>
  </si>
  <si>
    <t>Calc Function Coefficients</t>
  </si>
  <si>
    <t>a = 1</t>
  </si>
  <si>
    <t>H(s) = c / (s^2*a + s*b + c)</t>
  </si>
  <si>
    <t>b = 1/(R*C)</t>
  </si>
  <si>
    <t>c = 1/(L*C)</t>
  </si>
  <si>
    <t>Calc Freq Response</t>
  </si>
  <si>
    <t>Enter freq points</t>
  </si>
  <si>
    <t>fstart</t>
  </si>
  <si>
    <r>
      <t>H(jw) =</t>
    </r>
    <r>
      <rPr>
        <b/>
        <sz val="11"/>
        <color rgb="FFFF0000"/>
        <rFont val="Calibri"/>
        <family val="2"/>
        <scheme val="minor"/>
      </rPr>
      <t xml:space="preserve"> </t>
    </r>
    <r>
      <rPr>
        <b/>
        <sz val="11"/>
        <color rgb="FFC00000"/>
        <rFont val="Calibri"/>
        <family val="2"/>
        <scheme val="minor"/>
      </rPr>
      <t>c</t>
    </r>
    <r>
      <rPr>
        <sz val="11"/>
        <color theme="1"/>
        <rFont val="Calibri"/>
        <family val="2"/>
        <scheme val="minor"/>
      </rPr>
      <t xml:space="preserve"> / (</t>
    </r>
    <r>
      <rPr>
        <b/>
        <sz val="11"/>
        <color rgb="FF0070C0"/>
        <rFont val="Calibri"/>
        <family val="2"/>
        <scheme val="minor"/>
      </rPr>
      <t xml:space="preserve"> jw^2*a + jw*b + c</t>
    </r>
    <r>
      <rPr>
        <sz val="11"/>
        <color theme="1"/>
        <rFont val="Calibri"/>
        <family val="2"/>
        <scheme val="minor"/>
      </rPr>
      <t xml:space="preserve"> )</t>
    </r>
  </si>
  <si>
    <t>points / dec</t>
  </si>
  <si>
    <r>
      <t xml:space="preserve">H(jw) = IMDIV( </t>
    </r>
    <r>
      <rPr>
        <b/>
        <sz val="11"/>
        <color rgb="FFC00000"/>
        <rFont val="Calibri"/>
        <family val="2"/>
        <scheme val="minor"/>
      </rPr>
      <t>c</t>
    </r>
    <r>
      <rPr>
        <sz val="11"/>
        <rFont val="Calibri"/>
        <family val="2"/>
        <scheme val="minor"/>
      </rPr>
      <t xml:space="preserve">, </t>
    </r>
    <r>
      <rPr>
        <b/>
        <sz val="11"/>
        <color rgb="FF0070C0"/>
        <rFont val="Calibri"/>
        <family val="2"/>
        <scheme val="minor"/>
      </rPr>
      <t>IMSUM( IMPRODUCT(jw,jw,a), IMPRODUCT(jw,b), c )</t>
    </r>
    <r>
      <rPr>
        <sz val="11"/>
        <rFont val="Calibri"/>
        <family val="2"/>
        <scheme val="minor"/>
      </rPr>
      <t xml:space="preserve"> )</t>
    </r>
  </si>
  <si>
    <t>jw = COMPLEX(0,2*PI()*f,"j")</t>
  </si>
  <si>
    <t>Calc Mag / Phase</t>
  </si>
  <si>
    <t>Index</t>
  </si>
  <si>
    <t>f (Hz)</t>
  </si>
  <si>
    <t>jw (rad/s)</t>
  </si>
  <si>
    <t>H(jw)</t>
  </si>
  <si>
    <t>|H(jw)|</t>
  </si>
  <si>
    <t>|H(jw)| dB</t>
  </si>
  <si>
    <t>Phase</t>
  </si>
  <si>
    <t>Enter</t>
  </si>
  <si>
    <t>Calc</t>
  </si>
  <si>
    <t>IMABS(J35)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</si>
</sst>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23">
    <xf numFmtId="0" fontId="0" fillId="0" borderId="0" xfId="0"/>
    <xf numFmtId="0" fontId="2" fillId="0" borderId="0" xfId="0" applyFont="1"/>
    <xf numFmtId="0" fontId="3" fillId="0" borderId="0" xfId="0" applyFont="1"/>
    <xf numFmtId="0" fontId="1" fillId="0" borderId="0" xfId="1" applyFont="1" applyAlignment="1" applyProtection="1"/>
    <xf numFmtId="0" fontId="5" fillId="0" borderId="0" xfId="0" applyFont="1"/>
    <xf numFmtId="0" fontId="0" fillId="2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11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/>
    </xf>
    <xf numFmtId="0" fontId="3" fillId="0" borderId="0" xfId="0" applyFont="1" applyAlignment="1">
      <alignment horizontal="center"/>
    </xf>
    <xf numFmtId="11" fontId="3" fillId="0" borderId="0" xfId="0" applyNumberFormat="1" applyFont="1" applyAlignment="1">
      <alignment horizontal="left"/>
    </xf>
    <xf numFmtId="3" fontId="3" fillId="0" borderId="0" xfId="0" applyNumberFormat="1" applyFont="1" applyAlignment="1">
      <alignment horizontal="left"/>
    </xf>
    <xf numFmtId="0" fontId="3" fillId="0" borderId="0" xfId="0" applyFont="1" applyAlignment="1">
      <alignment wrapText="1"/>
    </xf>
    <xf numFmtId="0" fontId="0" fillId="2" borderId="0" xfId="0" applyFill="1" applyAlignment="1">
      <alignment horizontal="center" wrapText="1"/>
    </xf>
    <xf numFmtId="0" fontId="0" fillId="0" borderId="0" xfId="0" applyAlignment="1">
      <alignment wrapText="1"/>
    </xf>
    <xf numFmtId="3" fontId="3" fillId="0" borderId="0" xfId="0" applyNumberFormat="1" applyFont="1" applyAlignment="1">
      <alignment horizontal="center"/>
    </xf>
    <xf numFmtId="11" fontId="3" fillId="0" borderId="0" xfId="0" applyNumberFormat="1" applyFont="1" applyAlignment="1">
      <alignment horizontal="center"/>
    </xf>
    <xf numFmtId="2" fontId="3" fillId="0" borderId="0" xfId="0" applyNumberFormat="1" applyFont="1" applyAlignment="1">
      <alignment horizontal="center"/>
    </xf>
    <xf numFmtId="1" fontId="3" fillId="0" borderId="0" xfId="0" applyNumberFormat="1" applyFont="1" applyAlignment="1">
      <alignment horizontal="center"/>
    </xf>
    <xf numFmtId="0" fontId="0" fillId="3" borderId="0" xfId="0" applyFill="1" applyAlignment="1">
      <alignment horizontal="center"/>
    </xf>
    <xf numFmtId="0" fontId="0" fillId="3" borderId="0" xfId="0" applyFill="1" applyAlignment="1">
      <alignment horizontal="center" wrapText="1"/>
    </xf>
    <xf numFmtId="0" fontId="9" fillId="0" borderId="0" xfId="0" applyFont="1"/>
  </cellXfs>
  <cellStyles count="2">
    <cellStyle name="Hyperlink 2" xfId="1" xr:uid="{E2831398-F39F-4340-9481-DEA269B33E67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 sz="1600"/>
              <a:t>Phase (deg) vs. f (Hz)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9.864129483814521E-2"/>
          <c:y val="0.1901738845144357"/>
          <c:w val="0.84044297735763529"/>
          <c:h val="0.75784390921723011"/>
        </c:manualLayout>
      </c:layout>
      <c:scatterChart>
        <c:scatterStyle val="lineMarker"/>
        <c:varyColors val="0"/>
        <c:ser>
          <c:idx val="0"/>
          <c:order val="0"/>
          <c:tx>
            <c:strRef>
              <c:f>'LCR vs Freq'!$H$34</c:f>
              <c:strCache>
                <c:ptCount val="1"/>
                <c:pt idx="0">
                  <c:v>Phase</c:v>
                </c:pt>
              </c:strCache>
            </c:strRef>
          </c:tx>
          <c:spPr>
            <a:ln>
              <a:solidFill>
                <a:srgbClr val="C00000"/>
              </a:solidFill>
            </a:ln>
          </c:spPr>
          <c:marker>
            <c:spPr>
              <a:solidFill>
                <a:srgbClr val="C00000"/>
              </a:solidFill>
              <a:ln>
                <a:solidFill>
                  <a:srgbClr val="C00000"/>
                </a:solidFill>
              </a:ln>
            </c:spPr>
          </c:marker>
          <c:xVal>
            <c:numRef>
              <c:f>'LCR vs Freq'!$C$35:$C$75</c:f>
              <c:numCache>
                <c:formatCode>#,##0</c:formatCode>
                <c:ptCount val="41"/>
                <c:pt idx="0">
                  <c:v>10</c:v>
                </c:pt>
                <c:pt idx="1">
                  <c:v>12.589254117941673</c:v>
                </c:pt>
                <c:pt idx="2">
                  <c:v>15.848931924611136</c:v>
                </c:pt>
                <c:pt idx="3">
                  <c:v>19.952623149688797</c:v>
                </c:pt>
                <c:pt idx="4">
                  <c:v>25.118864315095806</c:v>
                </c:pt>
                <c:pt idx="5">
                  <c:v>31.622776601683796</c:v>
                </c:pt>
                <c:pt idx="6">
                  <c:v>39.810717055349727</c:v>
                </c:pt>
                <c:pt idx="7">
                  <c:v>50.118723362727231</c:v>
                </c:pt>
                <c:pt idx="8">
                  <c:v>63.095734448019343</c:v>
                </c:pt>
                <c:pt idx="9">
                  <c:v>79.432823472428169</c:v>
                </c:pt>
                <c:pt idx="10">
                  <c:v>100</c:v>
                </c:pt>
                <c:pt idx="11">
                  <c:v>125.8925411794168</c:v>
                </c:pt>
                <c:pt idx="12">
                  <c:v>158.48931924611136</c:v>
                </c:pt>
                <c:pt idx="13">
                  <c:v>199.52623149688804</c:v>
                </c:pt>
                <c:pt idx="14">
                  <c:v>251.188643150958</c:v>
                </c:pt>
                <c:pt idx="15">
                  <c:v>316.22776601683802</c:v>
                </c:pt>
                <c:pt idx="16">
                  <c:v>398.10717055349755</c:v>
                </c:pt>
                <c:pt idx="17">
                  <c:v>501.18723362727235</c:v>
                </c:pt>
                <c:pt idx="18">
                  <c:v>630.95734448019368</c:v>
                </c:pt>
                <c:pt idx="19">
                  <c:v>794.32823472428197</c:v>
                </c:pt>
                <c:pt idx="20">
                  <c:v>1000</c:v>
                </c:pt>
                <c:pt idx="21">
                  <c:v>1258.9254117941678</c:v>
                </c:pt>
                <c:pt idx="22">
                  <c:v>1584.8931924611154</c:v>
                </c:pt>
                <c:pt idx="23">
                  <c:v>1995.2623149688802</c:v>
                </c:pt>
                <c:pt idx="24">
                  <c:v>2511.8864315095807</c:v>
                </c:pt>
                <c:pt idx="25">
                  <c:v>3162.2776601683827</c:v>
                </c:pt>
                <c:pt idx="26">
                  <c:v>3981.071705534976</c:v>
                </c:pt>
                <c:pt idx="27">
                  <c:v>5011.8723362727269</c:v>
                </c:pt>
                <c:pt idx="28">
                  <c:v>6309.5734448019321</c:v>
                </c:pt>
                <c:pt idx="29">
                  <c:v>7943.2823472428208</c:v>
                </c:pt>
                <c:pt idx="30">
                  <c:v>10000</c:v>
                </c:pt>
                <c:pt idx="31">
                  <c:v>12589.25411794168</c:v>
                </c:pt>
                <c:pt idx="32">
                  <c:v>15848.931924611155</c:v>
                </c:pt>
                <c:pt idx="33">
                  <c:v>19952.623149688803</c:v>
                </c:pt>
                <c:pt idx="34">
                  <c:v>25118.864315095812</c:v>
                </c:pt>
                <c:pt idx="35">
                  <c:v>31622.776601683803</c:v>
                </c:pt>
                <c:pt idx="36">
                  <c:v>39810.717055349771</c:v>
                </c:pt>
                <c:pt idx="37">
                  <c:v>50118.723362727324</c:v>
                </c:pt>
                <c:pt idx="38">
                  <c:v>63095.734448019386</c:v>
                </c:pt>
                <c:pt idx="39">
                  <c:v>79432.82347242815</c:v>
                </c:pt>
                <c:pt idx="40">
                  <c:v>100000</c:v>
                </c:pt>
              </c:numCache>
            </c:numRef>
          </c:xVal>
          <c:yVal>
            <c:numRef>
              <c:f>'LCR vs Freq'!$H$35:$H$89</c:f>
              <c:numCache>
                <c:formatCode>0</c:formatCode>
                <c:ptCount val="55"/>
                <c:pt idx="0">
                  <c:v>-7.2000246346035218E-2</c:v>
                </c:pt>
                <c:pt idx="1">
                  <c:v>-9.0643121174968033E-2</c:v>
                </c:pt>
                <c:pt idx="2">
                  <c:v>-0.11411329058269803</c:v>
                </c:pt>
                <c:pt idx="3">
                  <c:v>-0.14366084349066438</c:v>
                </c:pt>
                <c:pt idx="4">
                  <c:v>-0.18085972744991119</c:v>
                </c:pt>
                <c:pt idx="5">
                  <c:v>-0.2276917818796034</c:v>
                </c:pt>
                <c:pt idx="6">
                  <c:v>-0.28665270684700478</c:v>
                </c:pt>
                <c:pt idx="7">
                  <c:v>-0.3608858234935286</c:v>
                </c:pt>
                <c:pt idx="8">
                  <c:v>-0.45435117426651139</c:v>
                </c:pt>
                <c:pt idx="9">
                  <c:v>-0.57203981656385194</c:v>
                </c:pt>
                <c:pt idx="10">
                  <c:v>-0.72024641626145114</c:v>
                </c:pt>
                <c:pt idx="11">
                  <c:v>-0.9069180443837539</c:v>
                </c:pt>
                <c:pt idx="12">
                  <c:v>-1.1421045265695831</c:v>
                </c:pt>
                <c:pt idx="13">
                  <c:v>-1.4385479019022624</c:v>
                </c:pt>
                <c:pt idx="14">
                  <c:v>-1.8124696428045792</c:v>
                </c:pt>
                <c:pt idx="15">
                  <c:v>-2.2846525146163965</c:v>
                </c:pt>
                <c:pt idx="16">
                  <c:v>-2.8819861340166413</c:v>
                </c:pt>
                <c:pt idx="17">
                  <c:v>-3.6397866276824904</c:v>
                </c:pt>
                <c:pt idx="18">
                  <c:v>-4.605487440014044</c:v>
                </c:pt>
                <c:pt idx="19">
                  <c:v>-5.8449023061212788</c:v>
                </c:pt>
                <c:pt idx="20">
                  <c:v>-7.4535941763716282</c:v>
                </c:pt>
                <c:pt idx="21">
                  <c:v>-9.5790031980938242</c:v>
                </c:pt>
                <c:pt idx="22">
                  <c:v>-12.466853394846162</c:v>
                </c:pt>
                <c:pt idx="23">
                  <c:v>-16.567058696829058</c:v>
                </c:pt>
                <c:pt idx="24">
                  <c:v>-22.800018815543684</c:v>
                </c:pt>
                <c:pt idx="25">
                  <c:v>-33.288824651029579</c:v>
                </c:pt>
                <c:pt idx="26">
                  <c:v>-53.195975042714856</c:v>
                </c:pt>
                <c:pt idx="27">
                  <c:v>-89.240693764004121</c:v>
                </c:pt>
                <c:pt idx="28">
                  <c:v>-125.79134087483479</c:v>
                </c:pt>
                <c:pt idx="29">
                  <c:v>-146.19738573154098</c:v>
                </c:pt>
                <c:pt idx="30">
                  <c:v>-156.91190704852619</c:v>
                </c:pt>
                <c:pt idx="31">
                  <c:v>-163.25137173408339</c:v>
                </c:pt>
                <c:pt idx="32">
                  <c:v>-167.4088443375698</c:v>
                </c:pt>
                <c:pt idx="33">
                  <c:v>-170.33117632256398</c:v>
                </c:pt>
                <c:pt idx="34">
                  <c:v>-172.47921547302064</c:v>
                </c:pt>
                <c:pt idx="35">
                  <c:v>-174.10371620302638</c:v>
                </c:pt>
                <c:pt idx="36">
                  <c:v>-175.35466744986675</c:v>
                </c:pt>
                <c:pt idx="37">
                  <c:v>-176.32903992778193</c:v>
                </c:pt>
                <c:pt idx="38">
                  <c:v>-177.09348805868527</c:v>
                </c:pt>
                <c:pt idx="39">
                  <c:v>-177.69598343219084</c:v>
                </c:pt>
                <c:pt idx="40">
                  <c:v>-178.17220755540436</c:v>
                </c:pt>
                <c:pt idx="41">
                  <c:v>-178.54931005437004</c:v>
                </c:pt>
                <c:pt idx="42">
                  <c:v>-178.84826535828128</c:v>
                </c:pt>
                <c:pt idx="43">
                  <c:v>-179.08543981864227</c:v>
                </c:pt>
                <c:pt idx="44">
                  <c:v>-179.27368689228319</c:v>
                </c:pt>
                <c:pt idx="45">
                  <c:v>-179.42314307949204</c:v>
                </c:pt>
                <c:pt idx="46">
                  <c:v>-179.54182338616255</c:v>
                </c:pt>
                <c:pt idx="47">
                  <c:v>-179.63607598390561</c:v>
                </c:pt>
                <c:pt idx="48">
                  <c:v>-179.71093420253962</c:v>
                </c:pt>
                <c:pt idx="49">
                  <c:v>-179.77039154815569</c:v>
                </c:pt>
                <c:pt idx="50">
                  <c:v>-179.81761786563678</c:v>
                </c:pt>
                <c:pt idx="51">
                  <c:v>-179.85512989485969</c:v>
                </c:pt>
                <c:pt idx="52">
                  <c:v>-179.88492617335334</c:v>
                </c:pt>
                <c:pt idx="53">
                  <c:v>-179.90859390522996</c:v>
                </c:pt>
                <c:pt idx="54">
                  <c:v>-179.92739370585423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46D-4EE8-9EB6-F2BDA259F7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1677696"/>
        <c:axId val="81691776"/>
      </c:scatterChart>
      <c:valAx>
        <c:axId val="81677696"/>
        <c:scaling>
          <c:logBase val="10"/>
          <c:orientation val="minMax"/>
        </c:scaling>
        <c:delete val="0"/>
        <c:axPos val="b"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81691776"/>
        <c:crosses val="autoZero"/>
        <c:crossBetween val="midCat"/>
      </c:valAx>
      <c:valAx>
        <c:axId val="81691776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81677696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75210818221536757"/>
          <c:y val="5.6863502625079283E-2"/>
          <c:w val="0.22403739120844438"/>
          <c:h val="8.3717191601050026E-2"/>
        </c:manualLayout>
      </c:layout>
      <c:overlay val="0"/>
    </c:legend>
    <c:plotVisOnly val="1"/>
    <c:dispBlanksAs val="gap"/>
    <c:showDLblsOverMax val="0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6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600"/>
              <a:t>Mag</a:t>
            </a:r>
            <a:r>
              <a:rPr lang="en-US" sz="1600" b="1" i="0" baseline="0"/>
              <a:t> (dB) vs. f (Hz)</a:t>
            </a:r>
            <a:endParaRPr lang="en-US" sz="1600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9.864129483814521E-2"/>
          <c:y val="0.1901738845144357"/>
          <c:w val="0.81398094736765148"/>
          <c:h val="0.73333410529566123"/>
        </c:manualLayout>
      </c:layout>
      <c:scatterChart>
        <c:scatterStyle val="lineMarker"/>
        <c:varyColors val="0"/>
        <c:ser>
          <c:idx val="0"/>
          <c:order val="0"/>
          <c:tx>
            <c:strRef>
              <c:f>'LCR vs Freq'!$G$34</c:f>
              <c:strCache>
                <c:ptCount val="1"/>
                <c:pt idx="0">
                  <c:v>|H(jw)| dB</c:v>
                </c:pt>
              </c:strCache>
            </c:strRef>
          </c:tx>
          <c:xVal>
            <c:numRef>
              <c:f>'LCR vs Freq'!$C$35:$C$75</c:f>
              <c:numCache>
                <c:formatCode>#,##0</c:formatCode>
                <c:ptCount val="41"/>
                <c:pt idx="0">
                  <c:v>10</c:v>
                </c:pt>
                <c:pt idx="1">
                  <c:v>12.589254117941673</c:v>
                </c:pt>
                <c:pt idx="2">
                  <c:v>15.848931924611136</c:v>
                </c:pt>
                <c:pt idx="3">
                  <c:v>19.952623149688797</c:v>
                </c:pt>
                <c:pt idx="4">
                  <c:v>25.118864315095806</c:v>
                </c:pt>
                <c:pt idx="5">
                  <c:v>31.622776601683796</c:v>
                </c:pt>
                <c:pt idx="6">
                  <c:v>39.810717055349727</c:v>
                </c:pt>
                <c:pt idx="7">
                  <c:v>50.118723362727231</c:v>
                </c:pt>
                <c:pt idx="8">
                  <c:v>63.095734448019343</c:v>
                </c:pt>
                <c:pt idx="9">
                  <c:v>79.432823472428169</c:v>
                </c:pt>
                <c:pt idx="10">
                  <c:v>100</c:v>
                </c:pt>
                <c:pt idx="11">
                  <c:v>125.8925411794168</c:v>
                </c:pt>
                <c:pt idx="12">
                  <c:v>158.48931924611136</c:v>
                </c:pt>
                <c:pt idx="13">
                  <c:v>199.52623149688804</c:v>
                </c:pt>
                <c:pt idx="14">
                  <c:v>251.188643150958</c:v>
                </c:pt>
                <c:pt idx="15">
                  <c:v>316.22776601683802</c:v>
                </c:pt>
                <c:pt idx="16">
                  <c:v>398.10717055349755</c:v>
                </c:pt>
                <c:pt idx="17">
                  <c:v>501.18723362727235</c:v>
                </c:pt>
                <c:pt idx="18">
                  <c:v>630.95734448019368</c:v>
                </c:pt>
                <c:pt idx="19">
                  <c:v>794.32823472428197</c:v>
                </c:pt>
                <c:pt idx="20">
                  <c:v>1000</c:v>
                </c:pt>
                <c:pt idx="21">
                  <c:v>1258.9254117941678</c:v>
                </c:pt>
                <c:pt idx="22">
                  <c:v>1584.8931924611154</c:v>
                </c:pt>
                <c:pt idx="23">
                  <c:v>1995.2623149688802</c:v>
                </c:pt>
                <c:pt idx="24">
                  <c:v>2511.8864315095807</c:v>
                </c:pt>
                <c:pt idx="25">
                  <c:v>3162.2776601683827</c:v>
                </c:pt>
                <c:pt idx="26">
                  <c:v>3981.071705534976</c:v>
                </c:pt>
                <c:pt idx="27">
                  <c:v>5011.8723362727269</c:v>
                </c:pt>
                <c:pt idx="28">
                  <c:v>6309.5734448019321</c:v>
                </c:pt>
                <c:pt idx="29">
                  <c:v>7943.2823472428208</c:v>
                </c:pt>
                <c:pt idx="30">
                  <c:v>10000</c:v>
                </c:pt>
                <c:pt idx="31">
                  <c:v>12589.25411794168</c:v>
                </c:pt>
                <c:pt idx="32">
                  <c:v>15848.931924611155</c:v>
                </c:pt>
                <c:pt idx="33">
                  <c:v>19952.623149688803</c:v>
                </c:pt>
                <c:pt idx="34">
                  <c:v>25118.864315095812</c:v>
                </c:pt>
                <c:pt idx="35">
                  <c:v>31622.776601683803</c:v>
                </c:pt>
                <c:pt idx="36">
                  <c:v>39810.717055349771</c:v>
                </c:pt>
                <c:pt idx="37">
                  <c:v>50118.723362727324</c:v>
                </c:pt>
                <c:pt idx="38">
                  <c:v>63095.734448019386</c:v>
                </c:pt>
                <c:pt idx="39">
                  <c:v>79432.82347242815</c:v>
                </c:pt>
                <c:pt idx="40">
                  <c:v>100000</c:v>
                </c:pt>
              </c:numCache>
            </c:numRef>
          </c:xVal>
          <c:yVal>
            <c:numRef>
              <c:f>'LCR vs Freq'!$G$35:$G$89</c:f>
              <c:numCache>
                <c:formatCode>0.00</c:formatCode>
                <c:ptCount val="55"/>
                <c:pt idx="0">
                  <c:v>2.7432433199504037E-5</c:v>
                </c:pt>
                <c:pt idx="1">
                  <c:v>4.3477494217965323E-5</c:v>
                </c:pt>
                <c:pt idx="2">
                  <c:v>6.8907228799546755E-5</c:v>
                </c:pt>
                <c:pt idx="3">
                  <c:v>1.092107086826775E-4</c:v>
                </c:pt>
                <c:pt idx="4">
                  <c:v>1.7308758708203294E-4</c:v>
                </c:pt>
                <c:pt idx="5">
                  <c:v>2.7432603788496879E-4</c:v>
                </c:pt>
                <c:pt idx="6">
                  <c:v>4.3477922668960745E-4</c:v>
                </c:pt>
                <c:pt idx="7">
                  <c:v>6.8908304899962733E-4</c:v>
                </c:pt>
                <c:pt idx="8">
                  <c:v>1.0921341160998062E-3</c:v>
                </c:pt>
                <c:pt idx="9">
                  <c:v>1.7309437608747965E-3</c:v>
                </c:pt>
                <c:pt idx="10">
                  <c:v>2.7434308873392254E-3</c:v>
                </c:pt>
                <c:pt idx="11">
                  <c:v>4.3482204734154395E-3</c:v>
                </c:pt>
                <c:pt idx="12">
                  <c:v>6.8919057326772334E-3</c:v>
                </c:pt>
                <c:pt idx="13">
                  <c:v>1.0924040595805226E-2</c:v>
                </c:pt>
                <c:pt idx="14">
                  <c:v>1.7316212484348545E-2</c:v>
                </c:pt>
                <c:pt idx="15">
                  <c:v>2.7451303413829717E-2</c:v>
                </c:pt>
                <c:pt idx="16">
                  <c:v>4.3524800182273622E-2</c:v>
                </c:pt>
                <c:pt idx="17">
                  <c:v>6.9025678382547584E-2</c:v>
                </c:pt>
                <c:pt idx="18">
                  <c:v>0.10950671198087419</c:v>
                </c:pt>
                <c:pt idx="19">
                  <c:v>0.17382486407128889</c:v>
                </c:pt>
                <c:pt idx="20">
                  <c:v>0.27615204756585082</c:v>
                </c:pt>
                <c:pt idx="21">
                  <c:v>0.43925563765134895</c:v>
                </c:pt>
                <c:pt idx="22">
                  <c:v>0.69984061874697368</c:v>
                </c:pt>
                <c:pt idx="23">
                  <c:v>1.1168848334872581</c:v>
                </c:pt>
                <c:pt idx="24">
                  <c:v>1.7815930083623812</c:v>
                </c:pt>
                <c:pt idx="25">
                  <c:v>2.8050309607676653</c:v>
                </c:pt>
                <c:pt idx="26">
                  <c:v>4.0850830899005164</c:v>
                </c:pt>
                <c:pt idx="27">
                  <c:v>4.0150399634529697</c:v>
                </c:pt>
                <c:pt idx="28">
                  <c:v>0.1978498833008614</c:v>
                </c:pt>
                <c:pt idx="29">
                  <c:v>-5.0774925591651954</c:v>
                </c:pt>
                <c:pt idx="30">
                  <c:v>-10.115242523684262</c:v>
                </c:pt>
                <c:pt idx="31">
                  <c:v>-14.791121200552977</c:v>
                </c:pt>
                <c:pt idx="32">
                  <c:v>-19.215362512727502</c:v>
                </c:pt>
                <c:pt idx="33">
                  <c:v>-23.480441742733419</c:v>
                </c:pt>
                <c:pt idx="34">
                  <c:v>-27.646344081833067</c:v>
                </c:pt>
                <c:pt idx="35">
                  <c:v>-31.750418915901022</c:v>
                </c:pt>
                <c:pt idx="36">
                  <c:v>-35.815831753893079</c:v>
                </c:pt>
                <c:pt idx="37">
                  <c:v>-39.857000133267874</c:v>
                </c:pt>
                <c:pt idx="38">
                  <c:v>-43.882933323137578</c:v>
                </c:pt>
                <c:pt idx="39">
                  <c:v>-47.899279033766277</c:v>
                </c:pt>
                <c:pt idx="40">
                  <c:v>-51.9095856562775</c:v>
                </c:pt>
                <c:pt idx="41">
                  <c:v>-55.916085967643035</c:v>
                </c:pt>
                <c:pt idx="42">
                  <c:v>-59.920186298081326</c:v>
                </c:pt>
                <c:pt idx="43">
                  <c:v>-63.922772997544101</c:v>
                </c:pt>
                <c:pt idx="44">
                  <c:v>-67.924404921558079</c:v>
                </c:pt>
                <c:pt idx="45">
                  <c:v>-71.925434527079901</c:v>
                </c:pt>
                <c:pt idx="46">
                  <c:v>-75.926084136797115</c:v>
                </c:pt>
                <c:pt idx="47">
                  <c:v>-79.926494001888969</c:v>
                </c:pt>
                <c:pt idx="48">
                  <c:v>-83.926752604926818</c:v>
                </c:pt>
                <c:pt idx="49">
                  <c:v>-87.926915770680111</c:v>
                </c:pt>
                <c:pt idx="50">
                  <c:v>-91.92701872062058</c:v>
                </c:pt>
                <c:pt idx="51">
                  <c:v>-95.927083677367023</c:v>
                </c:pt>
                <c:pt idx="52">
                  <c:v>-99.927124662193847</c:v>
                </c:pt>
                <c:pt idx="53">
                  <c:v>-103.92715052182785</c:v>
                </c:pt>
                <c:pt idx="54">
                  <c:v>-107.92716683813659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9A4-4063-9CED-128C4D2FFA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2781312"/>
        <c:axId val="82782848"/>
      </c:scatterChart>
      <c:valAx>
        <c:axId val="82781312"/>
        <c:scaling>
          <c:logBase val="10"/>
          <c:orientation val="minMax"/>
        </c:scaling>
        <c:delete val="0"/>
        <c:axPos val="b"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82782848"/>
        <c:crosses val="autoZero"/>
        <c:crossBetween val="midCat"/>
      </c:valAx>
      <c:valAx>
        <c:axId val="82782848"/>
        <c:scaling>
          <c:orientation val="minMax"/>
        </c:scaling>
        <c:delete val="0"/>
        <c:axPos val="l"/>
        <c:majorGridlines/>
        <c:numFmt formatCode="0" sourceLinked="0"/>
        <c:majorTickMark val="out"/>
        <c:minorTickMark val="none"/>
        <c:tickLblPos val="nextTo"/>
        <c:crossAx val="82781312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70919405605191699"/>
          <c:y val="7.1247699310965404E-2"/>
          <c:w val="0.25481988486479346"/>
          <c:h val="8.3717191601050026E-2"/>
        </c:manualLayout>
      </c:layout>
      <c:overlay val="0"/>
    </c:legend>
    <c:plotVisOnly val="1"/>
    <c:dispBlanksAs val="gap"/>
    <c:showDLblsOverMax val="0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71782</xdr:colOff>
      <xdr:row>0</xdr:row>
      <xdr:rowOff>72676</xdr:rowOff>
    </xdr:from>
    <xdr:to>
      <xdr:col>7</xdr:col>
      <xdr:colOff>537882</xdr:colOff>
      <xdr:row>49</xdr:row>
      <xdr:rowOff>143435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2CB8D213-84A6-48F3-98DB-28EF22ED0832}"/>
            </a:ext>
          </a:extLst>
        </xdr:cNvPr>
        <xdr:cNvSpPr txBox="1"/>
      </xdr:nvSpPr>
      <xdr:spPr>
        <a:xfrm>
          <a:off x="71782" y="72676"/>
          <a:ext cx="4733300" cy="890995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 baseline="0"/>
            <a:t>INTRO</a:t>
          </a:r>
        </a:p>
        <a:p>
          <a:r>
            <a:rPr lang="en-US" sz="1100" baseline="0"/>
            <a:t>How can you calculate the frequency response of an LC (2nd order) low- pass filter? </a:t>
          </a:r>
        </a:p>
        <a:p>
          <a:r>
            <a:rPr lang="en-US" sz="1100" baseline="0"/>
            <a:t>How does L and C control the cut-off frequency?</a:t>
          </a:r>
        </a:p>
        <a:p>
          <a:r>
            <a:rPr lang="en-US" sz="1100" baseline="0"/>
            <a:t>How does R control the response peaking?</a:t>
          </a:r>
        </a:p>
        <a:p>
          <a:endParaRPr lang="en-US" sz="1100" baseline="0"/>
        </a:p>
        <a:p>
          <a:r>
            <a:rPr lang="en-US" sz="1100" i="1" baseline="0"/>
            <a:t>NOTE: This is just one approach using Excel. Adapt for for your own learning or circuit design. Copy the file, modify and play in the sandbox of possibilities.</a:t>
          </a:r>
        </a:p>
        <a:p>
          <a:endParaRPr lang="en-US" sz="1100" baseline="0"/>
        </a:p>
        <a:p>
          <a:r>
            <a:rPr lang="en-US" sz="1100" b="1" baseline="0"/>
            <a:t>EXCEL FUNCTIONS</a:t>
          </a:r>
        </a:p>
        <a:p>
          <a:r>
            <a:rPr lang="en-US" sz="1100" baseline="0"/>
            <a:t>Complex functions using imaginary numbers:</a:t>
          </a:r>
        </a:p>
        <a:p>
          <a:r>
            <a:rPr lang="en-US" sz="1100" baseline="0"/>
            <a:t>  IMSUM(), IMPRODUCT(), IMDIV(), COMPLEX()</a:t>
          </a:r>
        </a:p>
        <a:p>
          <a:endParaRPr lang="en-US" sz="1100" baseline="0"/>
        </a:p>
        <a:p>
          <a:r>
            <a:rPr lang="en-US" sz="1100" b="1" baseline="0"/>
            <a:t>LCR FILTER</a:t>
          </a:r>
        </a:p>
        <a:p>
          <a:r>
            <a:rPr lang="en-US" sz="1100" baseline="0"/>
            <a:t>Cuttoff Frequency</a:t>
          </a:r>
        </a:p>
        <a:p>
          <a:r>
            <a:rPr lang="en-US" sz="1100" baseline="0"/>
            <a:t> fc = 1 / ( 2 * pi * SQRT( L*C) )</a:t>
          </a:r>
        </a:p>
        <a:p>
          <a:endParaRPr lang="en-US" sz="1100" baseline="0"/>
        </a:p>
        <a:p>
          <a:r>
            <a:rPr lang="en-US" sz="1100" baseline="0"/>
            <a:t>Transfer function in the s-domain</a:t>
          </a:r>
        </a:p>
        <a:p>
          <a:r>
            <a:rPr lang="en-US" sz="1100" baseline="0"/>
            <a:t> H(s) = (1/LC) / (s^2 + s*1/(R*C) + 1/(L*C))</a:t>
          </a:r>
        </a:p>
        <a:p>
          <a:r>
            <a:rPr lang="en-US" sz="1100" baseline="0"/>
            <a:t> H(s) = c / (s^2*a + s*b + c)</a:t>
          </a:r>
        </a:p>
        <a:p>
          <a:r>
            <a:rPr lang="en-US" sz="1100" baseline="0"/>
            <a:t> a = 1, b = 1/(R*C), c = 1/(L*C)</a:t>
          </a:r>
        </a:p>
        <a:p>
          <a:endParaRPr lang="en-US" sz="1100" baseline="0"/>
        </a:p>
        <a:p>
          <a:r>
            <a:rPr lang="en-US" sz="1100" baseline="0"/>
            <a:t>Transfer function vs jw</a:t>
          </a:r>
        </a:p>
        <a:p>
          <a:r>
            <a:rPr lang="en-US" sz="1100" baseline="0"/>
            <a:t> H(jw) = c / ( jw^2*a + jw*b + c )</a:t>
          </a:r>
        </a:p>
        <a:p>
          <a:endParaRPr lang="en-US" sz="1100" baseline="0"/>
        </a:p>
        <a:p>
          <a:r>
            <a:rPr lang="en-US" sz="1100" b="1" baseline="0">
              <a:solidFill>
                <a:srgbClr val="00B050"/>
              </a:solidFill>
            </a:rPr>
            <a:t>EXCEL STRATEGY</a:t>
          </a:r>
        </a:p>
        <a:p>
          <a:r>
            <a:rPr lang="en-US" sz="1100" i="0" baseline="0"/>
            <a:t>Create frequency points at logrithmic intervals.</a:t>
          </a:r>
        </a:p>
        <a:p>
          <a:r>
            <a:rPr lang="en-US" sz="1100" i="1" baseline="0"/>
            <a:t>Enter</a:t>
          </a:r>
        </a:p>
        <a:p>
          <a:r>
            <a:rPr lang="en-US" sz="1100" baseline="0"/>
            <a:t> fstart = 1</a:t>
          </a:r>
        </a:p>
        <a:p>
          <a:r>
            <a:rPr lang="en-US" sz="1100" baseline="0"/>
            <a:t> Npoints (per decade) = 10</a:t>
          </a:r>
        </a:p>
        <a:p>
          <a:endParaRPr lang="en-US" sz="1100" baseline="0"/>
        </a:p>
        <a:p>
          <a:r>
            <a:rPr lang="en-US" sz="1100" i="1" baseline="0"/>
            <a:t>Calc</a:t>
          </a:r>
        </a:p>
        <a:p>
          <a:r>
            <a:rPr lang="en-US" sz="1100" baseline="0"/>
            <a:t> f = fstart*10^(N/Npoints)</a:t>
          </a:r>
        </a:p>
        <a:p>
          <a:endParaRPr lang="en-US" sz="1100" baseline="0"/>
        </a:p>
        <a:p>
          <a:r>
            <a:rPr lang="en-US" sz="1100" i="0" baseline="0"/>
            <a:t>Calculate the Magnitude and Phase.</a:t>
          </a:r>
        </a:p>
        <a:p>
          <a:r>
            <a:rPr lang="en-US" sz="1100" i="1" baseline="0"/>
            <a:t>Calc</a:t>
          </a:r>
        </a:p>
        <a:p>
          <a:pPr eaLnBrk="1" fontAlgn="auto" latinLnBrk="0" hangingPunct="1"/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jw = COMPLEX(0,2*PI()*f,"j")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H(jw) = </a:t>
          </a:r>
          <a:r>
            <a:rPr lang="en-US" sz="1100" baseline="0">
              <a:solidFill>
                <a:srgbClr val="C00000"/>
              </a:solidFill>
              <a:effectLst/>
              <a:latin typeface="+mn-lt"/>
              <a:ea typeface="+mn-ea"/>
              <a:cs typeface="+mn-cs"/>
            </a:rPr>
            <a:t>c 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/ ( </a:t>
          </a:r>
          <a:r>
            <a:rPr lang="en-US" sz="1100" baseline="0">
              <a:solidFill>
                <a:schemeClr val="accent1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jw^2*a + jw*b + c 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endParaRPr lang="en-US">
            <a:effectLst/>
          </a:endParaRPr>
        </a:p>
        <a:p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H(jw) = IMDIV( </a:t>
          </a:r>
          <a:r>
            <a:rPr lang="en-US" sz="1100" baseline="0">
              <a:solidFill>
                <a:srgbClr val="C00000"/>
              </a:solidFill>
              <a:effectLst/>
              <a:latin typeface="+mn-lt"/>
              <a:ea typeface="+mn-ea"/>
              <a:cs typeface="+mn-cs"/>
            </a:rPr>
            <a:t>c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 </a:t>
          </a:r>
          <a:r>
            <a:rPr lang="en-US" sz="1100" baseline="0">
              <a:solidFill>
                <a:schemeClr val="accent1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IMSUM( IMPRODUCT(jw,jw,a), IMPRODUCT(jw,b), c ) 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endParaRPr lang="en-US">
            <a:effectLst/>
          </a:endParaRPr>
        </a:p>
        <a:p>
          <a:endParaRPr lang="en-US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|H(jw)|= IMABS( H(jw)</a:t>
          </a:r>
          <a:r>
            <a:rPr lang="en-US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r>
            <a:rPr lang="en-US"/>
            <a:t>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|H(jw)|dB= 20*LOG( |H(jw)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| </a:t>
          </a:r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>
              <a:effectLst/>
            </a:rPr>
            <a:t> Phase = IMARGUMENT( </a:t>
          </a:r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|H(jw)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| </a:t>
          </a:r>
          <a:r>
            <a:rPr lang="en-US">
              <a:effectLst/>
            </a:rPr>
            <a:t>)*180/PI()</a:t>
          </a:r>
        </a:p>
        <a:p>
          <a:r>
            <a:rPr lang="en-US" sz="1100" baseline="0"/>
            <a:t> </a:t>
          </a:r>
        </a:p>
        <a:p>
          <a:r>
            <a:rPr lang="en-US" sz="1100" b="1" baseline="0"/>
            <a:t>TRY IT!</a:t>
          </a:r>
        </a:p>
        <a:p>
          <a:r>
            <a:rPr lang="en-US" sz="1100" baseline="0"/>
            <a:t>Change L or C by x2 or x1/2.</a:t>
          </a:r>
        </a:p>
        <a:p>
          <a:r>
            <a:rPr lang="en-US" sz="1100" baseline="0"/>
            <a:t>Predict the results, see what happens to cuttoff frequecny!</a:t>
          </a:r>
        </a:p>
        <a:p>
          <a:r>
            <a:rPr lang="en-US" sz="1100" baseline="0"/>
            <a:t>Change R by  1/2x or 2x.</a:t>
          </a:r>
        </a:p>
        <a:p>
          <a:r>
            <a:rPr lang="en-US" sz="1100" baseline="0"/>
            <a:t>What happens to peaking?</a:t>
          </a:r>
        </a:p>
        <a:p>
          <a:r>
            <a:rPr lang="en-US" sz="1100" baseline="0"/>
            <a:t>Adjust fstart and Npoints for a better view of the results.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14941</xdr:colOff>
      <xdr:row>15</xdr:row>
      <xdr:rowOff>42024</xdr:rowOff>
    </xdr:from>
    <xdr:to>
      <xdr:col>7</xdr:col>
      <xdr:colOff>298822</xdr:colOff>
      <xdr:row>27</xdr:row>
      <xdr:rowOff>52294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EDBE1E7-49F2-496D-8E84-72331410EF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14942</xdr:colOff>
      <xdr:row>1</xdr:row>
      <xdr:rowOff>125506</xdr:rowOff>
    </xdr:from>
    <xdr:to>
      <xdr:col>7</xdr:col>
      <xdr:colOff>268941</xdr:colOff>
      <xdr:row>13</xdr:row>
      <xdr:rowOff>134470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57549D02-EF4E-49D6-9F05-A3593AE4A23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</xdr:col>
      <xdr:colOff>13450</xdr:colOff>
      <xdr:row>4</xdr:row>
      <xdr:rowOff>52295</xdr:rowOff>
    </xdr:from>
    <xdr:to>
      <xdr:col>3</xdr:col>
      <xdr:colOff>455705</xdr:colOff>
      <xdr:row>11</xdr:row>
      <xdr:rowOff>75494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8A0BFC63-A4EE-4F70-ADDA-8FEBC89BCD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275979" y="806824"/>
          <a:ext cx="2197844" cy="1330552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ecircuitcenter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1E817A-612A-447B-9F61-47BDCD94F252}">
  <sheetPr>
    <tabColor theme="5" tint="0.79998168889431442"/>
  </sheetPr>
  <dimension ref="A1:I44"/>
  <sheetViews>
    <sheetView tabSelected="1" zoomScale="85" zoomScaleNormal="85" workbookViewId="0">
      <selection activeCell="M9" sqref="M9"/>
    </sheetView>
  </sheetViews>
  <sheetFormatPr defaultRowHeight="14.5" x14ac:dyDescent="0.35"/>
  <sheetData>
    <row r="1" spans="1:1" ht="18.5" x14ac:dyDescent="0.45">
      <c r="A1" s="22"/>
    </row>
    <row r="44" spans="9:9" x14ac:dyDescent="0.35">
      <c r="I44" s="19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1C3D08-98DD-43FF-A717-28A8199F1F87}">
  <dimension ref="A1:K89"/>
  <sheetViews>
    <sheetView zoomScale="70" zoomScaleNormal="70" workbookViewId="0">
      <selection activeCell="K10" sqref="K10"/>
    </sheetView>
  </sheetViews>
  <sheetFormatPr defaultColWidth="8.90625" defaultRowHeight="14.5" x14ac:dyDescent="0.35"/>
  <cols>
    <col min="1" max="1" width="18.08984375" customWidth="1"/>
    <col min="2" max="2" width="14.90625" customWidth="1"/>
    <col min="3" max="3" width="10.1796875" bestFit="1" customWidth="1"/>
    <col min="4" max="4" width="24.453125" customWidth="1"/>
    <col min="5" max="5" width="40.90625" customWidth="1"/>
    <col min="6" max="6" width="13.1796875" customWidth="1"/>
    <col min="7" max="7" width="11.54296875" customWidth="1"/>
    <col min="8" max="8" width="9" bestFit="1" customWidth="1"/>
  </cols>
  <sheetData>
    <row r="1" spans="1:8" ht="15.5" x14ac:dyDescent="0.35">
      <c r="A1" s="1" t="s">
        <v>0</v>
      </c>
      <c r="H1" s="2"/>
    </row>
    <row r="2" spans="1:8" x14ac:dyDescent="0.35">
      <c r="A2" s="3" t="s">
        <v>1</v>
      </c>
      <c r="C2" s="5"/>
      <c r="D2" t="s">
        <v>31</v>
      </c>
      <c r="H2" s="2"/>
    </row>
    <row r="3" spans="1:8" x14ac:dyDescent="0.35">
      <c r="A3" s="4"/>
      <c r="C3" s="20"/>
      <c r="D3" t="s">
        <v>32</v>
      </c>
      <c r="H3" s="2"/>
    </row>
    <row r="4" spans="1:8" x14ac:dyDescent="0.35">
      <c r="A4" s="4"/>
      <c r="H4" s="2"/>
    </row>
    <row r="5" spans="1:8" x14ac:dyDescent="0.35">
      <c r="A5" s="4"/>
      <c r="H5" s="2"/>
    </row>
    <row r="6" spans="1:8" x14ac:dyDescent="0.35">
      <c r="A6" s="4"/>
      <c r="H6" s="2"/>
    </row>
    <row r="7" spans="1:8" x14ac:dyDescent="0.35">
      <c r="A7" s="4"/>
      <c r="H7" s="2"/>
    </row>
    <row r="8" spans="1:8" x14ac:dyDescent="0.35">
      <c r="A8" s="4"/>
      <c r="H8" s="2"/>
    </row>
    <row r="9" spans="1:8" x14ac:dyDescent="0.35">
      <c r="A9" s="4"/>
      <c r="H9" s="2"/>
    </row>
    <row r="10" spans="1:8" x14ac:dyDescent="0.35">
      <c r="A10" s="4"/>
      <c r="H10" s="2"/>
    </row>
    <row r="11" spans="1:8" x14ac:dyDescent="0.35">
      <c r="A11" s="4"/>
      <c r="H11" s="2"/>
    </row>
    <row r="12" spans="1:8" x14ac:dyDescent="0.35">
      <c r="A12" s="4"/>
      <c r="H12" s="2"/>
    </row>
    <row r="13" spans="1:8" x14ac:dyDescent="0.35">
      <c r="A13" s="4" t="s">
        <v>2</v>
      </c>
      <c r="H13" s="2"/>
    </row>
    <row r="14" spans="1:8" x14ac:dyDescent="0.35">
      <c r="A14" s="2" t="s">
        <v>3</v>
      </c>
      <c r="C14" s="2" t="s">
        <v>4</v>
      </c>
      <c r="H14" s="2"/>
    </row>
    <row r="15" spans="1:8" s="6" customFormat="1" x14ac:dyDescent="0.35">
      <c r="A15" s="5" t="s">
        <v>5</v>
      </c>
      <c r="B15" s="6">
        <v>50</v>
      </c>
      <c r="C15" s="7" t="s">
        <v>6</v>
      </c>
      <c r="E15" s="7"/>
      <c r="F15" s="7"/>
    </row>
    <row r="16" spans="1:8" s="6" customFormat="1" x14ac:dyDescent="0.35">
      <c r="A16" s="5" t="s">
        <v>7</v>
      </c>
      <c r="B16" s="8">
        <v>1E-3</v>
      </c>
      <c r="E16" s="7"/>
      <c r="F16" s="7"/>
    </row>
    <row r="17" spans="1:8" s="6" customFormat="1" x14ac:dyDescent="0.35">
      <c r="A17" s="5" t="s">
        <v>8</v>
      </c>
      <c r="B17" s="8">
        <v>9.9999999999999995E-7</v>
      </c>
      <c r="C17" s="7"/>
      <c r="E17" s="7"/>
      <c r="F17" s="7"/>
    </row>
    <row r="18" spans="1:8" s="6" customFormat="1" x14ac:dyDescent="0.35">
      <c r="A18" s="20" t="s">
        <v>9</v>
      </c>
      <c r="B18" s="9">
        <f>1/(2*PI()*SQRT(B16*B17))</f>
        <v>5032.9212104487033</v>
      </c>
      <c r="C18" s="7" t="s">
        <v>10</v>
      </c>
      <c r="E18" s="7"/>
      <c r="F18" s="7"/>
    </row>
    <row r="19" spans="1:8" s="6" customFormat="1" x14ac:dyDescent="0.35">
      <c r="A19" s="2"/>
      <c r="B19" s="10"/>
      <c r="C19" s="7"/>
      <c r="E19" s="7"/>
      <c r="F19" s="7"/>
    </row>
    <row r="20" spans="1:8" s="6" customFormat="1" x14ac:dyDescent="0.35">
      <c r="A20" s="2" t="s">
        <v>11</v>
      </c>
      <c r="C20" s="7"/>
      <c r="E20" s="7"/>
      <c r="F20" s="7"/>
    </row>
    <row r="21" spans="1:8" s="6" customFormat="1" x14ac:dyDescent="0.35">
      <c r="A21" s="5" t="s">
        <v>12</v>
      </c>
      <c r="B21" s="6">
        <v>1</v>
      </c>
      <c r="C21" s="7" t="s">
        <v>13</v>
      </c>
      <c r="E21" s="7"/>
      <c r="F21" s="7"/>
    </row>
    <row r="22" spans="1:8" s="6" customFormat="1" x14ac:dyDescent="0.35">
      <c r="A22" s="5" t="s">
        <v>14</v>
      </c>
      <c r="B22" s="8">
        <f>1/(B15*B17)</f>
        <v>20000</v>
      </c>
      <c r="C22" s="7"/>
      <c r="E22" s="7"/>
      <c r="F22" s="7"/>
    </row>
    <row r="23" spans="1:8" s="6" customFormat="1" x14ac:dyDescent="0.35">
      <c r="A23" s="5" t="s">
        <v>15</v>
      </c>
      <c r="B23" s="8">
        <f>1/(B16*B17)</f>
        <v>999999999.99999988</v>
      </c>
      <c r="C23" s="7"/>
      <c r="E23" s="7"/>
      <c r="F23" s="7"/>
    </row>
    <row r="24" spans="1:8" s="6" customFormat="1" x14ac:dyDescent="0.35">
      <c r="C24" s="7"/>
      <c r="E24" s="7"/>
      <c r="F24" s="7"/>
    </row>
    <row r="25" spans="1:8" s="6" customFormat="1" x14ac:dyDescent="0.35">
      <c r="C25" s="7"/>
      <c r="E25" s="7"/>
      <c r="F25" s="7"/>
    </row>
    <row r="26" spans="1:8" s="6" customFormat="1" x14ac:dyDescent="0.35">
      <c r="C26" s="7"/>
      <c r="E26" s="7"/>
      <c r="F26" s="7"/>
    </row>
    <row r="27" spans="1:8" x14ac:dyDescent="0.35">
      <c r="A27" s="2"/>
      <c r="B27" s="10"/>
      <c r="C27" s="2"/>
      <c r="E27" s="2"/>
      <c r="F27" s="2"/>
      <c r="G27" s="2"/>
      <c r="H27" s="2"/>
    </row>
    <row r="28" spans="1:8" x14ac:dyDescent="0.35">
      <c r="A28" s="4" t="s">
        <v>16</v>
      </c>
      <c r="H28" s="2"/>
    </row>
    <row r="29" spans="1:8" s="6" customFormat="1" x14ac:dyDescent="0.35">
      <c r="A29" s="2" t="s">
        <v>17</v>
      </c>
      <c r="C29" s="7"/>
      <c r="E29" s="7"/>
      <c r="F29" s="7"/>
    </row>
    <row r="30" spans="1:8" x14ac:dyDescent="0.35">
      <c r="A30" s="5" t="s">
        <v>18</v>
      </c>
      <c r="B30" s="10">
        <v>10</v>
      </c>
      <c r="E30" s="7" t="s">
        <v>19</v>
      </c>
      <c r="F30" s="2"/>
      <c r="G30" s="2"/>
      <c r="H30" s="2"/>
    </row>
    <row r="31" spans="1:8" x14ac:dyDescent="0.35">
      <c r="A31" s="5" t="s">
        <v>20</v>
      </c>
      <c r="B31" s="10">
        <v>10</v>
      </c>
      <c r="C31" s="2"/>
      <c r="E31" s="11" t="s">
        <v>21</v>
      </c>
      <c r="F31" s="2"/>
      <c r="G31" s="2"/>
      <c r="H31" s="2"/>
    </row>
    <row r="32" spans="1:8" x14ac:dyDescent="0.35">
      <c r="A32" s="2"/>
      <c r="B32" s="2"/>
      <c r="C32" s="12" t="s">
        <v>22</v>
      </c>
      <c r="D32" s="2"/>
      <c r="E32" s="2"/>
      <c r="F32" s="2"/>
      <c r="G32" s="2"/>
      <c r="H32" s="2"/>
    </row>
    <row r="33" spans="1:11" x14ac:dyDescent="0.35">
      <c r="A33" s="2" t="s">
        <v>23</v>
      </c>
      <c r="B33" s="10"/>
      <c r="C33" s="2"/>
      <c r="D33" s="2"/>
      <c r="E33" s="2"/>
      <c r="F33" s="2"/>
      <c r="G33" s="2"/>
      <c r="H33" s="2"/>
    </row>
    <row r="34" spans="1:11" s="15" customFormat="1" x14ac:dyDescent="0.35">
      <c r="A34" s="13"/>
      <c r="B34" s="14" t="s">
        <v>24</v>
      </c>
      <c r="C34" s="21" t="s">
        <v>25</v>
      </c>
      <c r="D34" s="21" t="s">
        <v>26</v>
      </c>
      <c r="E34" s="21" t="s">
        <v>27</v>
      </c>
      <c r="F34" s="21" t="s">
        <v>28</v>
      </c>
      <c r="G34" s="21" t="s">
        <v>29</v>
      </c>
      <c r="H34" s="21" t="s">
        <v>30</v>
      </c>
    </row>
    <row r="35" spans="1:11" x14ac:dyDescent="0.35">
      <c r="A35" s="2"/>
      <c r="B35" s="6">
        <v>0</v>
      </c>
      <c r="C35" s="16">
        <f>$B$30*10^(B35/$B$31)</f>
        <v>10</v>
      </c>
      <c r="D35" s="16" t="str">
        <f>COMPLEX(0,2*PI()*C35,"j")</f>
        <v>62.8318530717959j</v>
      </c>
      <c r="E35" s="17" t="str">
        <f>IMDIV($B$23,IMSUM(IMPRODUCT(D35,D35,$B$21),IMPRODUCT(D35,$B$22),$B$23))</f>
        <v>1.00000236870443-0.0012566449990733j</v>
      </c>
      <c r="F35" s="17">
        <f>IMABS(E35)</f>
        <v>1.0000031582805748</v>
      </c>
      <c r="G35" s="18">
        <f>20*LOG10(F35)</f>
        <v>2.7432433199504037E-5</v>
      </c>
      <c r="H35" s="19">
        <f>IMARGUMENT(E35)*180/PI()</f>
        <v>-7.2000246346035218E-2</v>
      </c>
      <c r="K35" s="17" t="s">
        <v>33</v>
      </c>
    </row>
    <row r="36" spans="1:11" x14ac:dyDescent="0.35">
      <c r="A36" s="2"/>
      <c r="B36" s="10">
        <f>B35+1</f>
        <v>1</v>
      </c>
      <c r="C36" s="16">
        <f t="shared" ref="C36:C89" si="0">$B$30*10^(B36/$B$31)</f>
        <v>12.589254117941673</v>
      </c>
      <c r="D36" s="16" t="str">
        <f t="shared" ref="D36:D89" si="1">COMPLEX(0,2*PI()*C36,"j")</f>
        <v>79.1006165022012j</v>
      </c>
      <c r="E36" s="17" t="str">
        <f t="shared" ref="E36:E89" si="2">IMDIV($B$23,IMSUM(IMPRODUCT(D36,D36,$B$21),IMPRODUCT(D36,$B$22),$B$23))</f>
        <v>1.00000375414295-0.00158202816774842j</v>
      </c>
      <c r="F36" s="17">
        <f t="shared" ref="F36:F89" si="3">IMABS(E36)</f>
        <v>1.000005005544031</v>
      </c>
      <c r="G36" s="18">
        <f t="shared" ref="G36:G89" si="4">20*LOG10(F36)</f>
        <v>4.3477494217965323E-5</v>
      </c>
      <c r="H36" s="19">
        <f t="shared" ref="H36:H89" si="5">IMARGUMENT(E36)*180/PI()</f>
        <v>-9.0643121174968033E-2</v>
      </c>
    </row>
    <row r="37" spans="1:11" x14ac:dyDescent="0.35">
      <c r="A37" s="2"/>
      <c r="B37" s="10">
        <f t="shared" ref="B37:B53" si="6">B36+1</f>
        <v>2</v>
      </c>
      <c r="C37" s="16">
        <f t="shared" si="0"/>
        <v>15.848931924611136</v>
      </c>
      <c r="D37" s="16" t="str">
        <f t="shared" si="1"/>
        <v>99.5817762032062j</v>
      </c>
      <c r="E37" s="17" t="str">
        <f t="shared" si="2"/>
        <v>1.00000594991416-0.00199166712455161j</v>
      </c>
      <c r="F37" s="17">
        <f t="shared" si="3"/>
        <v>1.0000079332693599</v>
      </c>
      <c r="G37" s="18">
        <f t="shared" si="4"/>
        <v>6.8907228799546755E-5</v>
      </c>
      <c r="H37" s="19">
        <f t="shared" si="5"/>
        <v>-0.11411329058269803</v>
      </c>
    </row>
    <row r="38" spans="1:11" x14ac:dyDescent="0.35">
      <c r="A38" s="2"/>
      <c r="B38" s="10">
        <f t="shared" si="6"/>
        <v>3</v>
      </c>
      <c r="C38" s="16">
        <f t="shared" si="0"/>
        <v>19.952623149688797</v>
      </c>
      <c r="D38" s="16" t="str">
        <f t="shared" si="1"/>
        <v>125.366028613816j</v>
      </c>
      <c r="E38" s="17" t="str">
        <f t="shared" si="2"/>
        <v>1.0000094299748-0.00250738362389472j</v>
      </c>
      <c r="F38" s="17">
        <f t="shared" si="3"/>
        <v>1.0000125734265353</v>
      </c>
      <c r="G38" s="18">
        <f t="shared" si="4"/>
        <v>1.092107086826775E-4</v>
      </c>
      <c r="H38" s="19">
        <f t="shared" si="5"/>
        <v>-0.14366084349066438</v>
      </c>
    </row>
    <row r="39" spans="1:11" x14ac:dyDescent="0.35">
      <c r="A39" s="2"/>
      <c r="B39" s="10">
        <f t="shared" si="6"/>
        <v>4</v>
      </c>
      <c r="C39" s="16">
        <f t="shared" si="0"/>
        <v>25.118864315095806</v>
      </c>
      <c r="D39" s="16" t="str">
        <f t="shared" si="1"/>
        <v>157.826479197648j</v>
      </c>
      <c r="E39" s="17" t="str">
        <f t="shared" si="2"/>
        <v>1.00001494549369-0.0031566553895986j</v>
      </c>
      <c r="F39" s="17">
        <f t="shared" si="3"/>
        <v>1.0000199276434427</v>
      </c>
      <c r="G39" s="18">
        <f t="shared" si="4"/>
        <v>1.7308758708203294E-4</v>
      </c>
      <c r="H39" s="19">
        <f t="shared" si="5"/>
        <v>-0.18085972744991119</v>
      </c>
    </row>
    <row r="40" spans="1:11" x14ac:dyDescent="0.35">
      <c r="A40" s="2"/>
      <c r="B40" s="10">
        <f t="shared" si="6"/>
        <v>5</v>
      </c>
      <c r="C40" s="16">
        <f t="shared" si="0"/>
        <v>31.622776601683796</v>
      </c>
      <c r="D40" s="16" t="str">
        <f t="shared" si="1"/>
        <v>198.691765315922j</v>
      </c>
      <c r="E40" s="17" t="str">
        <f t="shared" si="2"/>
        <v>1.00002368698818-0.00397408632514791j</v>
      </c>
      <c r="F40" s="17">
        <f t="shared" si="3"/>
        <v>1.0000315834510194</v>
      </c>
      <c r="G40" s="18">
        <f t="shared" si="4"/>
        <v>2.7432603788496879E-4</v>
      </c>
      <c r="H40" s="19">
        <f t="shared" si="5"/>
        <v>-0.2276917818796034</v>
      </c>
    </row>
    <row r="41" spans="1:11" x14ac:dyDescent="0.35">
      <c r="A41" s="2"/>
      <c r="B41" s="10">
        <f t="shared" si="6"/>
        <v>6</v>
      </c>
      <c r="C41" s="16">
        <f t="shared" si="0"/>
        <v>39.810717055349727</v>
      </c>
      <c r="D41" s="16" t="str">
        <f t="shared" si="1"/>
        <v>250.138112470457j</v>
      </c>
      <c r="E41" s="17" t="str">
        <f t="shared" si="2"/>
        <v>1.00003754128843-0.00500326310909595j</v>
      </c>
      <c r="F41" s="17">
        <f t="shared" si="3"/>
        <v>1.0000500570611188</v>
      </c>
      <c r="G41" s="18">
        <f t="shared" si="4"/>
        <v>4.3477922668960745E-4</v>
      </c>
      <c r="H41" s="19">
        <f t="shared" si="5"/>
        <v>-0.28665270684700478</v>
      </c>
    </row>
    <row r="42" spans="1:11" x14ac:dyDescent="0.35">
      <c r="A42" s="2"/>
      <c r="B42" s="10">
        <f t="shared" si="6"/>
        <v>7</v>
      </c>
      <c r="C42" s="16">
        <f t="shared" si="0"/>
        <v>50.118723362727231</v>
      </c>
      <c r="D42" s="16" t="str">
        <f t="shared" si="1"/>
        <v>314.905226247286j</v>
      </c>
      <c r="E42" s="17" t="str">
        <f t="shared" si="2"/>
        <v>1.00005949878691-0.00629910390706304j</v>
      </c>
      <c r="F42" s="17">
        <f t="shared" si="3"/>
        <v>1.0000793367648178</v>
      </c>
      <c r="G42" s="18">
        <f t="shared" si="4"/>
        <v>6.8908304899962733E-4</v>
      </c>
      <c r="H42" s="19">
        <f t="shared" si="5"/>
        <v>-0.3608858234935286</v>
      </c>
    </row>
    <row r="43" spans="1:11" x14ac:dyDescent="0.35">
      <c r="A43" s="2"/>
      <c r="B43" s="10">
        <f t="shared" si="6"/>
        <v>8</v>
      </c>
      <c r="C43" s="16">
        <f t="shared" si="0"/>
        <v>63.095734448019343</v>
      </c>
      <c r="D43" s="16" t="str">
        <f t="shared" si="1"/>
        <v>396.4421916295j</v>
      </c>
      <c r="E43" s="17" t="str">
        <f t="shared" si="2"/>
        <v>1.00009429885615-0.00793083797483716j</v>
      </c>
      <c r="F43" s="17">
        <f t="shared" si="3"/>
        <v>1.00012574449194</v>
      </c>
      <c r="G43" s="18">
        <f t="shared" si="4"/>
        <v>1.0921341160998062E-3</v>
      </c>
      <c r="H43" s="19">
        <f t="shared" si="5"/>
        <v>-0.45435117426651139</v>
      </c>
    </row>
    <row r="44" spans="1:11" x14ac:dyDescent="0.35">
      <c r="A44" s="2"/>
      <c r="B44" s="10">
        <f t="shared" si="6"/>
        <v>9</v>
      </c>
      <c r="C44" s="16">
        <f t="shared" si="0"/>
        <v>79.432823472428169</v>
      </c>
      <c r="D44" s="16" t="str">
        <f t="shared" si="1"/>
        <v>499.09114934975j</v>
      </c>
      <c r="E44" s="17" t="str">
        <f t="shared" si="2"/>
        <v>1.00014945269308-0.00998580218051291j</v>
      </c>
      <c r="F44" s="17">
        <f t="shared" si="3"/>
        <v>1.0001993021230597</v>
      </c>
      <c r="G44" s="18">
        <f t="shared" si="4"/>
        <v>1.7309437608747965E-3</v>
      </c>
      <c r="H44" s="19">
        <f t="shared" si="5"/>
        <v>-0.57203981656385194</v>
      </c>
    </row>
    <row r="45" spans="1:11" x14ac:dyDescent="0.35">
      <c r="A45" s="2"/>
      <c r="B45" s="10">
        <f t="shared" si="6"/>
        <v>10</v>
      </c>
      <c r="C45" s="16">
        <f t="shared" si="0"/>
        <v>100</v>
      </c>
      <c r="D45" s="16" t="str">
        <f t="shared" si="1"/>
        <v>628.318530717959j</v>
      </c>
      <c r="E45" s="17" t="str">
        <f t="shared" si="2"/>
        <v>1.00023686423056-0.0125743112771826j</v>
      </c>
      <c r="F45" s="17">
        <f t="shared" si="3"/>
        <v>1.0003158990388381</v>
      </c>
      <c r="G45" s="18">
        <f t="shared" si="4"/>
        <v>2.7434308873392254E-3</v>
      </c>
      <c r="H45" s="19">
        <f t="shared" si="5"/>
        <v>-0.72024641626145114</v>
      </c>
    </row>
    <row r="46" spans="1:11" x14ac:dyDescent="0.35">
      <c r="A46" s="2"/>
      <c r="B46" s="10">
        <f t="shared" si="6"/>
        <v>11</v>
      </c>
      <c r="C46" s="16">
        <f t="shared" si="0"/>
        <v>125.8925411794168</v>
      </c>
      <c r="D46" s="16" t="str">
        <f t="shared" si="1"/>
        <v>791.006165022013j</v>
      </c>
      <c r="E46" s="17" t="str">
        <f t="shared" si="2"/>
        <v>1.0003753986295-0.0158359705734j</v>
      </c>
      <c r="F46" s="17">
        <f t="shared" si="3"/>
        <v>1.0005007327069444</v>
      </c>
      <c r="G46" s="18">
        <f t="shared" si="4"/>
        <v>4.3482204734154395E-3</v>
      </c>
      <c r="H46" s="19">
        <f t="shared" si="5"/>
        <v>-0.9069180443837539</v>
      </c>
    </row>
    <row r="47" spans="1:11" x14ac:dyDescent="0.35">
      <c r="A47" s="2"/>
      <c r="B47" s="10">
        <f t="shared" si="6"/>
        <v>12</v>
      </c>
      <c r="C47" s="16">
        <f t="shared" si="0"/>
        <v>158.48931924611136</v>
      </c>
      <c r="D47" s="16" t="str">
        <f t="shared" si="1"/>
        <v>995.817762032062j</v>
      </c>
      <c r="E47" s="17" t="str">
        <f t="shared" si="2"/>
        <v>1.00059495182558-0.0199479859930072j</v>
      </c>
      <c r="F47" s="17">
        <f t="shared" si="3"/>
        <v>1.0007937748427553</v>
      </c>
      <c r="G47" s="18">
        <f t="shared" si="4"/>
        <v>6.8919057326772334E-3</v>
      </c>
      <c r="H47" s="19">
        <f t="shared" si="5"/>
        <v>-1.1421045265695831</v>
      </c>
    </row>
    <row r="48" spans="1:11" x14ac:dyDescent="0.35">
      <c r="A48" s="2"/>
      <c r="B48" s="10">
        <f t="shared" si="6"/>
        <v>13</v>
      </c>
      <c r="C48" s="16">
        <f t="shared" si="0"/>
        <v>199.52623149688804</v>
      </c>
      <c r="D48" s="16" t="str">
        <f t="shared" si="1"/>
        <v>1253.66028613816j</v>
      </c>
      <c r="E48" s="17" t="str">
        <f t="shared" si="2"/>
        <v>1.00094289707866-0.0251363530792593j</v>
      </c>
      <c r="F48" s="17">
        <f t="shared" si="3"/>
        <v>1.0012584678584975</v>
      </c>
      <c r="G48" s="18">
        <f t="shared" si="4"/>
        <v>1.0924040595805226E-2</v>
      </c>
      <c r="H48" s="19">
        <f t="shared" si="5"/>
        <v>-1.4385479019022624</v>
      </c>
    </row>
    <row r="49" spans="1:8" x14ac:dyDescent="0.35">
      <c r="A49" s="2"/>
      <c r="B49" s="10">
        <f t="shared" si="6"/>
        <v>14</v>
      </c>
      <c r="C49" s="16">
        <f t="shared" si="0"/>
        <v>251.188643150958</v>
      </c>
      <c r="D49" s="16" t="str">
        <f t="shared" si="1"/>
        <v>1578.26479197648j</v>
      </c>
      <c r="E49" s="17" t="str">
        <f t="shared" si="2"/>
        <v>1.00149429336309-0.0316914043968378j</v>
      </c>
      <c r="F49" s="17">
        <f t="shared" si="3"/>
        <v>1.0019955911836533</v>
      </c>
      <c r="G49" s="18">
        <f t="shared" si="4"/>
        <v>1.7316212484348545E-2</v>
      </c>
      <c r="H49" s="19">
        <f t="shared" si="5"/>
        <v>-1.8124696428045792</v>
      </c>
    </row>
    <row r="50" spans="1:8" x14ac:dyDescent="0.35">
      <c r="A50" s="2"/>
      <c r="B50" s="10">
        <f t="shared" si="6"/>
        <v>15</v>
      </c>
      <c r="C50" s="16">
        <f t="shared" si="0"/>
        <v>316.22776601683802</v>
      </c>
      <c r="D50" s="16" t="str">
        <f t="shared" si="1"/>
        <v>1986.91765315922j</v>
      </c>
      <c r="E50" s="17" t="str">
        <f t="shared" si="2"/>
        <v>1.0023680405336-0.0399903305910978j</v>
      </c>
      <c r="F50" s="17">
        <f t="shared" si="3"/>
        <v>1.0031654475827771</v>
      </c>
      <c r="G50" s="18">
        <f t="shared" si="4"/>
        <v>2.7451303413829717E-2</v>
      </c>
      <c r="H50" s="19">
        <f t="shared" si="5"/>
        <v>-2.2846525146163965</v>
      </c>
    </row>
    <row r="51" spans="1:8" x14ac:dyDescent="0.35">
      <c r="A51" s="2"/>
      <c r="B51" s="10">
        <f t="shared" si="6"/>
        <v>16</v>
      </c>
      <c r="C51" s="16">
        <f t="shared" si="0"/>
        <v>398.10717055349755</v>
      </c>
      <c r="D51" s="16" t="str">
        <f t="shared" si="1"/>
        <v>2501.38112470457j</v>
      </c>
      <c r="E51" s="17" t="str">
        <f t="shared" si="2"/>
        <v>1.00375241433916-0.0505315178969763j</v>
      </c>
      <c r="F51" s="17">
        <f t="shared" si="3"/>
        <v>1.0050235537501921</v>
      </c>
      <c r="G51" s="18">
        <f t="shared" si="4"/>
        <v>4.3524800182273622E-2</v>
      </c>
      <c r="H51" s="19">
        <f t="shared" si="5"/>
        <v>-2.8819861340166413</v>
      </c>
    </row>
    <row r="52" spans="1:8" x14ac:dyDescent="0.35">
      <c r="A52" s="2"/>
      <c r="B52" s="10">
        <f t="shared" si="6"/>
        <v>17</v>
      </c>
      <c r="C52" s="16">
        <f t="shared" si="0"/>
        <v>501.18723362727235</v>
      </c>
      <c r="D52" s="16" t="str">
        <f t="shared" si="1"/>
        <v>3149.05226247286j</v>
      </c>
      <c r="E52" s="17" t="str">
        <f t="shared" si="2"/>
        <v>1.00594532709646-0.0639900473987866j</v>
      </c>
      <c r="F52" s="17">
        <f t="shared" si="3"/>
        <v>1.0079785351252788</v>
      </c>
      <c r="G52" s="18">
        <f t="shared" si="4"/>
        <v>6.9025678382547584E-2</v>
      </c>
      <c r="H52" s="19">
        <f t="shared" si="5"/>
        <v>-3.6397866276824904</v>
      </c>
    </row>
    <row r="53" spans="1:8" x14ac:dyDescent="0.35">
      <c r="A53" s="2"/>
      <c r="B53" s="10">
        <f t="shared" si="6"/>
        <v>18</v>
      </c>
      <c r="C53" s="16">
        <f t="shared" si="0"/>
        <v>630.95734448019368</v>
      </c>
      <c r="D53" s="16" t="str">
        <f t="shared" si="1"/>
        <v>3964.421916295j</v>
      </c>
      <c r="E53" s="17" t="str">
        <f t="shared" si="2"/>
        <v>1.00941746305534-0.0813131031255736j</v>
      </c>
      <c r="F53" s="17">
        <f t="shared" si="3"/>
        <v>1.012687234767472</v>
      </c>
      <c r="G53" s="18">
        <f t="shared" si="4"/>
        <v>0.10950671198087419</v>
      </c>
      <c r="H53" s="19">
        <f t="shared" si="5"/>
        <v>-4.605487440014044</v>
      </c>
    </row>
    <row r="54" spans="1:8" x14ac:dyDescent="0.35">
      <c r="A54" s="2"/>
      <c r="B54" s="10">
        <f>B53+1</f>
        <v>19</v>
      </c>
      <c r="C54" s="16">
        <f t="shared" si="0"/>
        <v>794.32823472428197</v>
      </c>
      <c r="D54" s="16" t="str">
        <f t="shared" si="1"/>
        <v>4990.91149349751j</v>
      </c>
      <c r="E54" s="17" t="str">
        <f t="shared" si="2"/>
        <v>1.01491003438548-0.1038944505j</v>
      </c>
      <c r="F54" s="17">
        <f t="shared" si="3"/>
        <v>1.0202139161671111</v>
      </c>
      <c r="G54" s="18">
        <f t="shared" si="4"/>
        <v>0.17382486407128889</v>
      </c>
      <c r="H54" s="19">
        <f t="shared" si="5"/>
        <v>-5.8449023061212788</v>
      </c>
    </row>
    <row r="55" spans="1:8" x14ac:dyDescent="0.35">
      <c r="A55" s="2"/>
      <c r="B55" s="10">
        <f>B54+1</f>
        <v>20</v>
      </c>
      <c r="C55" s="16">
        <f t="shared" si="0"/>
        <v>1000</v>
      </c>
      <c r="D55" s="16" t="str">
        <f t="shared" si="1"/>
        <v>6283.18530717959j</v>
      </c>
      <c r="E55" s="17" t="str">
        <f t="shared" si="2"/>
        <v>1.02358127488535-0.133913718232615j</v>
      </c>
      <c r="F55" s="17">
        <f t="shared" si="3"/>
        <v>1.0323039815029302</v>
      </c>
      <c r="G55" s="18">
        <f t="shared" si="4"/>
        <v>0.27615204756585082</v>
      </c>
      <c r="H55" s="19">
        <f t="shared" si="5"/>
        <v>-7.4535941763716282</v>
      </c>
    </row>
    <row r="56" spans="1:8" x14ac:dyDescent="0.35">
      <c r="A56" s="2"/>
      <c r="B56" s="10">
        <f t="shared" ref="B56:B89" si="7">B55+1</f>
        <v>21</v>
      </c>
      <c r="C56" s="16">
        <f t="shared" si="0"/>
        <v>1258.9254117941678</v>
      </c>
      <c r="D56" s="16" t="str">
        <f t="shared" si="1"/>
        <v>7910.06165022012j</v>
      </c>
      <c r="E56" s="17" t="str">
        <f t="shared" si="2"/>
        <v>1.03720556922044-0.175039243541083j</v>
      </c>
      <c r="F56" s="17">
        <f t="shared" si="3"/>
        <v>1.0518717267810422</v>
      </c>
      <c r="G56" s="18">
        <f t="shared" si="4"/>
        <v>0.43925563765134895</v>
      </c>
      <c r="H56" s="19">
        <f t="shared" si="5"/>
        <v>-9.5790031980938242</v>
      </c>
    </row>
    <row r="57" spans="1:8" x14ac:dyDescent="0.35">
      <c r="A57" s="2"/>
      <c r="B57" s="10">
        <f t="shared" si="7"/>
        <v>22</v>
      </c>
      <c r="C57" s="16">
        <f t="shared" si="0"/>
        <v>1584.8931924611154</v>
      </c>
      <c r="D57" s="16" t="str">
        <f t="shared" si="1"/>
        <v>9958.17762032063j</v>
      </c>
      <c r="E57" s="17" t="str">
        <f t="shared" si="2"/>
        <v>1.05834964368178-0.233988183491249j</v>
      </c>
      <c r="F57" s="17">
        <f t="shared" si="3"/>
        <v>1.083907024746535</v>
      </c>
      <c r="G57" s="18">
        <f t="shared" si="4"/>
        <v>0.69984061874697368</v>
      </c>
      <c r="H57" s="19">
        <f t="shared" si="5"/>
        <v>-12.466853394846162</v>
      </c>
    </row>
    <row r="58" spans="1:8" x14ac:dyDescent="0.35">
      <c r="A58" s="2"/>
      <c r="B58" s="10">
        <f t="shared" si="7"/>
        <v>23</v>
      </c>
      <c r="C58" s="16">
        <f t="shared" si="0"/>
        <v>1995.2623149688802</v>
      </c>
      <c r="D58" s="16" t="str">
        <f t="shared" si="1"/>
        <v>12536.6028613816j</v>
      </c>
      <c r="E58" s="17" t="str">
        <f t="shared" si="2"/>
        <v>1.09000958814847-0.324263710060666j</v>
      </c>
      <c r="F58" s="17">
        <f t="shared" si="3"/>
        <v>1.1372193525955776</v>
      </c>
      <c r="G58" s="18">
        <f t="shared" si="4"/>
        <v>1.1168848334872581</v>
      </c>
      <c r="H58" s="19">
        <f t="shared" si="5"/>
        <v>-16.567058696829058</v>
      </c>
    </row>
    <row r="59" spans="1:8" x14ac:dyDescent="0.35">
      <c r="A59" s="2"/>
      <c r="B59" s="10">
        <f t="shared" si="7"/>
        <v>24</v>
      </c>
      <c r="C59" s="16">
        <f t="shared" si="0"/>
        <v>2511.8864315095807</v>
      </c>
      <c r="D59" s="16" t="str">
        <f t="shared" si="1"/>
        <v>15782.6479197648j</v>
      </c>
      <c r="E59" s="17" t="str">
        <f t="shared" si="2"/>
        <v>1.13173838571672-0.47573944858548j</v>
      </c>
      <c r="F59" s="17">
        <f t="shared" si="3"/>
        <v>1.2276643664475662</v>
      </c>
      <c r="G59" s="18">
        <f t="shared" si="4"/>
        <v>1.7815930083623812</v>
      </c>
      <c r="H59" s="19">
        <f t="shared" si="5"/>
        <v>-22.800018815543684</v>
      </c>
    </row>
    <row r="60" spans="1:8" x14ac:dyDescent="0.35">
      <c r="A60" s="2"/>
      <c r="B60" s="10">
        <f t="shared" si="7"/>
        <v>25</v>
      </c>
      <c r="C60" s="16">
        <f t="shared" si="0"/>
        <v>3162.2776601683827</v>
      </c>
      <c r="D60" s="16" t="str">
        <f t="shared" si="1"/>
        <v>19869.1765315922j</v>
      </c>
      <c r="E60" s="17" t="str">
        <f t="shared" si="2"/>
        <v>1.15455166156645-0.758076371121404j</v>
      </c>
      <c r="F60" s="17">
        <f t="shared" si="3"/>
        <v>1.3811840296204003</v>
      </c>
      <c r="G60" s="18">
        <f t="shared" si="4"/>
        <v>2.8050309607676653</v>
      </c>
      <c r="H60" s="19">
        <f t="shared" si="5"/>
        <v>-33.288824651029579</v>
      </c>
    </row>
    <row r="61" spans="1:8" x14ac:dyDescent="0.35">
      <c r="A61" s="2"/>
      <c r="B61" s="10">
        <f t="shared" si="7"/>
        <v>26</v>
      </c>
      <c r="C61" s="16">
        <f t="shared" si="0"/>
        <v>3981.071705534976</v>
      </c>
      <c r="D61" s="16" t="str">
        <f t="shared" si="1"/>
        <v>25013.8112470457j</v>
      </c>
      <c r="E61" s="17" t="str">
        <f t="shared" si="2"/>
        <v>0.958823931176958-1.28149870901798j</v>
      </c>
      <c r="F61" s="17">
        <f t="shared" si="3"/>
        <v>1.600494383686611</v>
      </c>
      <c r="G61" s="18">
        <f t="shared" si="4"/>
        <v>4.0850830899005164</v>
      </c>
      <c r="H61" s="19">
        <f t="shared" si="5"/>
        <v>-53.195975042714856</v>
      </c>
    </row>
    <row r="62" spans="1:8" x14ac:dyDescent="0.35">
      <c r="A62" s="2"/>
      <c r="B62" s="10">
        <f t="shared" si="7"/>
        <v>27</v>
      </c>
      <c r="C62" s="16">
        <f t="shared" si="0"/>
        <v>5011.8723362727269</v>
      </c>
      <c r="D62" s="16" t="str">
        <f t="shared" si="1"/>
        <v>31490.5226247286j</v>
      </c>
      <c r="E62" s="17" t="str">
        <f t="shared" si="2"/>
        <v>0.0210394130619682-1.58750046204915j</v>
      </c>
      <c r="F62" s="17">
        <f t="shared" si="3"/>
        <v>1.5876398753836642</v>
      </c>
      <c r="G62" s="18">
        <f t="shared" si="4"/>
        <v>4.0150399634529697</v>
      </c>
      <c r="H62" s="19">
        <f t="shared" si="5"/>
        <v>-89.240693764004121</v>
      </c>
    </row>
    <row r="63" spans="1:8" x14ac:dyDescent="0.35">
      <c r="A63" s="2"/>
      <c r="B63" s="10">
        <f t="shared" si="7"/>
        <v>28</v>
      </c>
      <c r="C63" s="16">
        <f t="shared" si="0"/>
        <v>6309.5734448019321</v>
      </c>
      <c r="D63" s="16" t="str">
        <f t="shared" si="1"/>
        <v>39644.21916295j</v>
      </c>
      <c r="E63" s="17" t="str">
        <f t="shared" si="2"/>
        <v>-0.598309526647884-0.829840931436936j</v>
      </c>
      <c r="F63" s="17">
        <f t="shared" si="3"/>
        <v>1.0230397163188421</v>
      </c>
      <c r="G63" s="18">
        <f t="shared" si="4"/>
        <v>0.1978498833008614</v>
      </c>
      <c r="H63" s="19">
        <f t="shared" si="5"/>
        <v>-125.79134087483479</v>
      </c>
    </row>
    <row r="64" spans="1:8" x14ac:dyDescent="0.35">
      <c r="A64" s="2"/>
      <c r="B64" s="10">
        <f t="shared" si="7"/>
        <v>29</v>
      </c>
      <c r="C64" s="16">
        <f t="shared" si="0"/>
        <v>7943.2823472428208</v>
      </c>
      <c r="D64" s="16" t="str">
        <f t="shared" si="1"/>
        <v>49909.1149349751j</v>
      </c>
      <c r="E64" s="17" t="str">
        <f t="shared" si="2"/>
        <v>-0.463132238276869-0.310070613184315j</v>
      </c>
      <c r="F64" s="17">
        <f t="shared" si="3"/>
        <v>0.55734662041842475</v>
      </c>
      <c r="G64" s="18">
        <f t="shared" si="4"/>
        <v>-5.0774925591651954</v>
      </c>
      <c r="H64" s="19">
        <f t="shared" si="5"/>
        <v>-146.19738573154098</v>
      </c>
    </row>
    <row r="65" spans="1:8" x14ac:dyDescent="0.35">
      <c r="A65" s="2"/>
      <c r="B65" s="10">
        <f t="shared" si="7"/>
        <v>30</v>
      </c>
      <c r="C65" s="16">
        <f t="shared" si="0"/>
        <v>10000</v>
      </c>
      <c r="D65" s="16" t="str">
        <f t="shared" si="1"/>
        <v>62831.8530717959j</v>
      </c>
      <c r="E65" s="17" t="str">
        <f t="shared" si="2"/>
        <v>-0.287064781626509-0.122373001314547j</v>
      </c>
      <c r="F65" s="17">
        <f t="shared" si="3"/>
        <v>0.3120598344885247</v>
      </c>
      <c r="G65" s="18">
        <f t="shared" si="4"/>
        <v>-10.115242523684262</v>
      </c>
      <c r="H65" s="19">
        <f t="shared" si="5"/>
        <v>-156.91190704852619</v>
      </c>
    </row>
    <row r="66" spans="1:8" x14ac:dyDescent="0.35">
      <c r="A66" s="2"/>
      <c r="B66" s="10">
        <f t="shared" si="7"/>
        <v>31</v>
      </c>
      <c r="C66" s="16">
        <f t="shared" si="0"/>
        <v>12589.25411794168</v>
      </c>
      <c r="D66" s="16" t="str">
        <f t="shared" si="1"/>
        <v>79100.6165022013j</v>
      </c>
      <c r="E66" s="17" t="str">
        <f t="shared" si="2"/>
        <v>-0.174428809945618-0.0524925588704231j</v>
      </c>
      <c r="F66" s="17">
        <f t="shared" si="3"/>
        <v>0.18215619252665927</v>
      </c>
      <c r="G66" s="18">
        <f t="shared" si="4"/>
        <v>-14.791121200552977</v>
      </c>
      <c r="H66" s="19">
        <f t="shared" si="5"/>
        <v>-163.25137173408339</v>
      </c>
    </row>
    <row r="67" spans="1:8" x14ac:dyDescent="0.35">
      <c r="A67" s="2"/>
      <c r="B67" s="10">
        <f t="shared" si="7"/>
        <v>32</v>
      </c>
      <c r="C67" s="16">
        <f t="shared" si="0"/>
        <v>15848.931924611155</v>
      </c>
      <c r="D67" s="16" t="str">
        <f t="shared" si="1"/>
        <v>99581.7762032063j</v>
      </c>
      <c r="E67" s="17" t="str">
        <f t="shared" si="2"/>
        <v>-0.106821735915886-0.023860174347044j</v>
      </c>
      <c r="F67" s="17">
        <f t="shared" si="3"/>
        <v>0.10945405969608724</v>
      </c>
      <c r="G67" s="18">
        <f t="shared" si="4"/>
        <v>-19.215362512727502</v>
      </c>
      <c r="H67" s="19">
        <f t="shared" si="5"/>
        <v>-167.4088443375698</v>
      </c>
    </row>
    <row r="68" spans="1:8" x14ac:dyDescent="0.35">
      <c r="A68" s="2"/>
      <c r="B68" s="10">
        <f t="shared" si="7"/>
        <v>33</v>
      </c>
      <c r="C68" s="16">
        <f t="shared" si="0"/>
        <v>19952.623149688803</v>
      </c>
      <c r="D68" s="16" t="str">
        <f t="shared" si="1"/>
        <v>125366.028613816j</v>
      </c>
      <c r="E68" s="17" t="str">
        <f t="shared" si="2"/>
        <v>-0.0660335316818594-0.0112503410920291j</v>
      </c>
      <c r="F68" s="17">
        <f t="shared" si="3"/>
        <v>6.6985054161851118E-2</v>
      </c>
      <c r="G68" s="18">
        <f t="shared" si="4"/>
        <v>-23.480441742733419</v>
      </c>
      <c r="H68" s="19">
        <f t="shared" si="5"/>
        <v>-170.33117632256398</v>
      </c>
    </row>
    <row r="69" spans="1:8" x14ac:dyDescent="0.35">
      <c r="A69" s="2"/>
      <c r="B69" s="10">
        <f t="shared" si="7"/>
        <v>34</v>
      </c>
      <c r="C69" s="16">
        <f t="shared" si="0"/>
        <v>25118.864315095812</v>
      </c>
      <c r="D69" s="16" t="str">
        <f t="shared" si="1"/>
        <v>157826.479197648j</v>
      </c>
      <c r="E69" s="17" t="str">
        <f t="shared" si="2"/>
        <v>-0.0411084017259859-0.00542719537124247j</v>
      </c>
      <c r="F69" s="17">
        <f t="shared" si="3"/>
        <v>4.1465107525034545E-2</v>
      </c>
      <c r="G69" s="18">
        <f t="shared" si="4"/>
        <v>-27.646344081833067</v>
      </c>
      <c r="H69" s="19">
        <f t="shared" si="5"/>
        <v>-172.47921547302064</v>
      </c>
    </row>
    <row r="70" spans="1:8" x14ac:dyDescent="0.35">
      <c r="A70" s="2"/>
      <c r="B70" s="10">
        <f t="shared" si="7"/>
        <v>35</v>
      </c>
      <c r="C70" s="16">
        <f t="shared" si="0"/>
        <v>31622.776601683803</v>
      </c>
      <c r="D70" s="16" t="str">
        <f t="shared" si="1"/>
        <v>198691.765315922j</v>
      </c>
      <c r="E70" s="17" t="str">
        <f t="shared" si="2"/>
        <v>-0.0257143358660457-0.0026556324845191j</v>
      </c>
      <c r="F70" s="17">
        <f t="shared" si="3"/>
        <v>2.5851101580486611E-2</v>
      </c>
      <c r="G70" s="18">
        <f t="shared" si="4"/>
        <v>-31.750418915901022</v>
      </c>
      <c r="H70" s="19">
        <f t="shared" si="5"/>
        <v>-174.10371620302638</v>
      </c>
    </row>
    <row r="71" spans="1:8" x14ac:dyDescent="0.35">
      <c r="A71" s="2"/>
      <c r="B71" s="10">
        <f t="shared" si="7"/>
        <v>36</v>
      </c>
      <c r="C71" s="16">
        <f t="shared" si="0"/>
        <v>39810.717055349771</v>
      </c>
      <c r="D71" s="16" t="str">
        <f t="shared" si="1"/>
        <v>250138.112470457j</v>
      </c>
      <c r="E71" s="17" t="str">
        <f t="shared" si="2"/>
        <v>-0.0161353895811792-0.00131107244130969j</v>
      </c>
      <c r="F71" s="17">
        <f t="shared" si="3"/>
        <v>1.6188567196722136E-2</v>
      </c>
      <c r="G71" s="18">
        <f t="shared" si="4"/>
        <v>-35.815831753893079</v>
      </c>
      <c r="H71" s="19">
        <f t="shared" si="5"/>
        <v>-175.35466744986675</v>
      </c>
    </row>
    <row r="72" spans="1:8" x14ac:dyDescent="0.35">
      <c r="A72" s="2"/>
      <c r="B72" s="10">
        <f t="shared" si="7"/>
        <v>37</v>
      </c>
      <c r="C72" s="16">
        <f t="shared" si="0"/>
        <v>50118.723362727324</v>
      </c>
      <c r="D72" s="16" t="str">
        <f t="shared" si="1"/>
        <v>314905.226247287j</v>
      </c>
      <c r="E72" s="17" t="str">
        <f t="shared" si="2"/>
        <v>-0.0101451387618166-0.000650893374278259j</v>
      </c>
      <c r="F72" s="17">
        <f t="shared" si="3"/>
        <v>1.0165997377591291E-2</v>
      </c>
      <c r="G72" s="18">
        <f t="shared" si="4"/>
        <v>-39.857000133267874</v>
      </c>
      <c r="H72" s="19">
        <f t="shared" si="5"/>
        <v>-176.32903992778193</v>
      </c>
    </row>
    <row r="73" spans="1:8" x14ac:dyDescent="0.35">
      <c r="A73" s="2"/>
      <c r="B73" s="10">
        <f t="shared" si="7"/>
        <v>38</v>
      </c>
      <c r="C73" s="16">
        <f t="shared" si="0"/>
        <v>63095.734448019386</v>
      </c>
      <c r="D73" s="16" t="str">
        <f t="shared" si="1"/>
        <v>396442.1916295j</v>
      </c>
      <c r="E73" s="17" t="str">
        <f t="shared" si="2"/>
        <v>-0.0063869614963914-0.00032427728758569j</v>
      </c>
      <c r="F73" s="17">
        <f t="shared" si="3"/>
        <v>6.3951882627198862E-3</v>
      </c>
      <c r="G73" s="18">
        <f t="shared" si="4"/>
        <v>-43.882933323137578</v>
      </c>
      <c r="H73" s="19">
        <f t="shared" si="5"/>
        <v>-177.09348805868527</v>
      </c>
    </row>
    <row r="74" spans="1:8" x14ac:dyDescent="0.35">
      <c r="A74" s="2"/>
      <c r="B74" s="10">
        <f t="shared" si="7"/>
        <v>39</v>
      </c>
      <c r="C74" s="16">
        <f t="shared" si="0"/>
        <v>79432.82347242815</v>
      </c>
      <c r="D74" s="16" t="str">
        <f t="shared" si="1"/>
        <v>499091.14934975j</v>
      </c>
      <c r="E74" s="17" t="str">
        <f t="shared" si="2"/>
        <v>-0.00402424871160067-0.000161913089839656j</v>
      </c>
      <c r="F74" s="17">
        <f t="shared" si="3"/>
        <v>4.0275046296039283E-3</v>
      </c>
      <c r="G74" s="18">
        <f t="shared" si="4"/>
        <v>-47.899279033766277</v>
      </c>
      <c r="H74" s="19">
        <f t="shared" si="5"/>
        <v>-177.69598343219084</v>
      </c>
    </row>
    <row r="75" spans="1:8" x14ac:dyDescent="0.35">
      <c r="A75" s="2"/>
      <c r="B75" s="10">
        <f t="shared" si="7"/>
        <v>40</v>
      </c>
      <c r="C75" s="16">
        <f t="shared" si="0"/>
        <v>100000</v>
      </c>
      <c r="D75" s="16" t="str">
        <f t="shared" si="1"/>
        <v>628318.530717959j</v>
      </c>
      <c r="E75" s="17" t="str">
        <f t="shared" si="2"/>
        <v>-0.00253687865686052-0.0000809564206618587j</v>
      </c>
      <c r="F75" s="17">
        <f t="shared" si="3"/>
        <v>2.5381700616154182E-3</v>
      </c>
      <c r="G75" s="18">
        <f t="shared" si="4"/>
        <v>-51.9095856562775</v>
      </c>
      <c r="H75" s="19">
        <f t="shared" si="5"/>
        <v>-178.17220755540436</v>
      </c>
    </row>
    <row r="76" spans="1:8" x14ac:dyDescent="0.35">
      <c r="A76" s="2"/>
      <c r="B76" s="10">
        <f t="shared" si="7"/>
        <v>41</v>
      </c>
      <c r="C76" s="16">
        <f t="shared" si="0"/>
        <v>125892.54117941672</v>
      </c>
      <c r="D76" s="16" t="str">
        <f t="shared" si="1"/>
        <v>791006.165022012j</v>
      </c>
      <c r="E76" s="17" t="str">
        <f t="shared" si="2"/>
        <v>-0.00159976606705357-0.0000405136402402963j</v>
      </c>
      <c r="F76" s="17">
        <f t="shared" si="3"/>
        <v>1.6002789832843423E-3</v>
      </c>
      <c r="G76" s="18">
        <f t="shared" si="4"/>
        <v>-55.916085967643035</v>
      </c>
      <c r="H76" s="19">
        <f t="shared" si="5"/>
        <v>-178.54931005437004</v>
      </c>
    </row>
    <row r="77" spans="1:8" x14ac:dyDescent="0.35">
      <c r="B77" s="10">
        <f t="shared" si="7"/>
        <v>42</v>
      </c>
      <c r="C77" s="16">
        <f t="shared" si="0"/>
        <v>158489.31924611147</v>
      </c>
      <c r="D77" s="16" t="str">
        <f t="shared" si="1"/>
        <v>995817.762032062j</v>
      </c>
      <c r="E77" s="17" t="str">
        <f t="shared" si="2"/>
        <v>-0.00100902734492036-0.0000202857577184408j</v>
      </c>
      <c r="F77" s="17">
        <f t="shared" si="3"/>
        <v>1.0092312394903572E-3</v>
      </c>
      <c r="G77" s="18">
        <f t="shared" si="4"/>
        <v>-59.920186298081326</v>
      </c>
      <c r="H77" s="19">
        <f t="shared" si="5"/>
        <v>-178.84826535828128</v>
      </c>
    </row>
    <row r="78" spans="1:8" x14ac:dyDescent="0.35">
      <c r="B78" s="10">
        <f t="shared" si="7"/>
        <v>43</v>
      </c>
      <c r="C78" s="16">
        <f t="shared" si="0"/>
        <v>199526.23149688792</v>
      </c>
      <c r="D78" s="16" t="str">
        <f t="shared" si="1"/>
        <v>1253660.28613816j</v>
      </c>
      <c r="E78" s="17" t="str">
        <f t="shared" si="2"/>
        <v>-0.000636511158010681-0.0000101609090556903j</v>
      </c>
      <c r="F78" s="17">
        <f t="shared" si="3"/>
        <v>6.3659225438653913E-4</v>
      </c>
      <c r="G78" s="18">
        <f t="shared" si="4"/>
        <v>-63.922772997544101</v>
      </c>
      <c r="H78" s="19">
        <f t="shared" si="5"/>
        <v>-179.08543981864227</v>
      </c>
    </row>
    <row r="79" spans="1:8" x14ac:dyDescent="0.35">
      <c r="B79" s="10">
        <f t="shared" si="7"/>
        <v>44</v>
      </c>
      <c r="C79" s="16">
        <f t="shared" si="0"/>
        <v>251188.64315095858</v>
      </c>
      <c r="D79" s="16" t="str">
        <f t="shared" si="1"/>
        <v>1578264.79197648j</v>
      </c>
      <c r="E79" s="17" t="str">
        <f t="shared" si="2"/>
        <v>-0.000401554834092494-5.09060467335724E-06j</v>
      </c>
      <c r="F79" s="17">
        <f t="shared" si="3"/>
        <v>4.0158710018997222E-4</v>
      </c>
      <c r="G79" s="18">
        <f t="shared" si="4"/>
        <v>-67.924404921558079</v>
      </c>
      <c r="H79" s="19">
        <f t="shared" si="5"/>
        <v>-179.27368689228319</v>
      </c>
    </row>
    <row r="80" spans="1:8" x14ac:dyDescent="0.35">
      <c r="B80" s="10">
        <f t="shared" si="7"/>
        <v>45</v>
      </c>
      <c r="C80" s="16">
        <f t="shared" si="0"/>
        <v>316227.76601683837</v>
      </c>
      <c r="D80" s="16" t="str">
        <f t="shared" si="1"/>
        <v>1986917.65315922j</v>
      </c>
      <c r="E80" s="17" t="str">
        <f t="shared" si="2"/>
        <v>-0.000253341455886464-2.55074128394902E-06j</v>
      </c>
      <c r="F80" s="17">
        <f t="shared" si="3"/>
        <v>2.5335429649360762E-4</v>
      </c>
      <c r="G80" s="18">
        <f t="shared" si="4"/>
        <v>-71.925434527079901</v>
      </c>
      <c r="H80" s="19">
        <f t="shared" si="5"/>
        <v>-179.42314307949204</v>
      </c>
    </row>
    <row r="81" spans="2:8" x14ac:dyDescent="0.35">
      <c r="B81" s="10">
        <f t="shared" si="7"/>
        <v>46</v>
      </c>
      <c r="C81" s="16">
        <f t="shared" si="0"/>
        <v>398107.17055349739</v>
      </c>
      <c r="D81" s="16" t="str">
        <f t="shared" si="1"/>
        <v>2501381.12470457j</v>
      </c>
      <c r="E81" s="17" t="str">
        <f t="shared" si="2"/>
        <v>-0.000159838688366974-1.27820776152989E-06j</v>
      </c>
      <c r="F81" s="17">
        <f t="shared" si="3"/>
        <v>1.5984379911011958E-4</v>
      </c>
      <c r="G81" s="18">
        <f t="shared" si="4"/>
        <v>-75.926084136797115</v>
      </c>
      <c r="H81" s="19">
        <f t="shared" si="5"/>
        <v>-179.54182338616255</v>
      </c>
    </row>
    <row r="82" spans="2:8" x14ac:dyDescent="0.35">
      <c r="B82" s="10">
        <f t="shared" si="7"/>
        <v>47</v>
      </c>
      <c r="C82" s="16">
        <f t="shared" si="0"/>
        <v>501187.23362727294</v>
      </c>
      <c r="D82" s="16" t="str">
        <f t="shared" si="1"/>
        <v>3149052.26247286j</v>
      </c>
      <c r="E82" s="17" t="str">
        <f t="shared" si="2"/>
        <v>-0.00010084782573339-6.4056095625712E-07j</v>
      </c>
      <c r="F82" s="17">
        <f t="shared" si="3"/>
        <v>1.0084986005687306E-4</v>
      </c>
      <c r="G82" s="18">
        <f t="shared" si="4"/>
        <v>-79.926494001888969</v>
      </c>
      <c r="H82" s="19">
        <f t="shared" si="5"/>
        <v>-179.63607598390561</v>
      </c>
    </row>
    <row r="83" spans="2:8" x14ac:dyDescent="0.35">
      <c r="B83" s="10">
        <f t="shared" si="7"/>
        <v>48</v>
      </c>
      <c r="C83" s="16">
        <f t="shared" si="0"/>
        <v>630957.34448019345</v>
      </c>
      <c r="D83" s="16" t="str">
        <f t="shared" si="1"/>
        <v>3964421.916295j</v>
      </c>
      <c r="E83" s="17" t="str">
        <f t="shared" si="2"/>
        <v>-0.0000636292556174436-3.21021857643944E-07j</v>
      </c>
      <c r="F83" s="17">
        <f t="shared" si="3"/>
        <v>6.3630065420861097E-5</v>
      </c>
      <c r="G83" s="18">
        <f t="shared" si="4"/>
        <v>-83.926752604926818</v>
      </c>
      <c r="H83" s="19">
        <f t="shared" si="5"/>
        <v>-179.71093420253962</v>
      </c>
    </row>
    <row r="84" spans="2:8" x14ac:dyDescent="0.35">
      <c r="B84" s="10">
        <f t="shared" si="7"/>
        <v>49</v>
      </c>
      <c r="C84" s="16">
        <f t="shared" si="0"/>
        <v>794328.2347242824</v>
      </c>
      <c r="D84" s="16" t="str">
        <f t="shared" si="1"/>
        <v>4990911.49349751j</v>
      </c>
      <c r="E84" s="17" t="str">
        <f t="shared" si="2"/>
        <v>-0.0000401467805609283-1.60886012116664E-07j</v>
      </c>
      <c r="F84" s="17">
        <f t="shared" si="3"/>
        <v>4.0147102930550605E-5</v>
      </c>
      <c r="G84" s="18">
        <f t="shared" si="4"/>
        <v>-87.926915770680111</v>
      </c>
      <c r="H84" s="19">
        <f t="shared" si="5"/>
        <v>-179.77039154815569</v>
      </c>
    </row>
    <row r="85" spans="2:8" x14ac:dyDescent="0.35">
      <c r="B85" s="10">
        <f t="shared" si="7"/>
        <v>50</v>
      </c>
      <c r="C85" s="16">
        <f t="shared" si="0"/>
        <v>1000000</v>
      </c>
      <c r="D85" s="16" t="str">
        <f t="shared" si="1"/>
        <v>6283185.30717959j</v>
      </c>
      <c r="E85" s="17" t="str">
        <f t="shared" si="2"/>
        <v>-0.0000253306808842686-8.06321039273469E-08j</v>
      </c>
      <c r="F85" s="17">
        <f t="shared" si="3"/>
        <v>2.5330809217173352E-5</v>
      </c>
      <c r="G85" s="18">
        <f t="shared" si="4"/>
        <v>-91.92701872062058</v>
      </c>
      <c r="H85" s="19">
        <f t="shared" si="5"/>
        <v>-179.81761786563678</v>
      </c>
    </row>
    <row r="86" spans="2:8" x14ac:dyDescent="0.35">
      <c r="B86" s="10">
        <f t="shared" si="7"/>
        <v>51</v>
      </c>
      <c r="C86" s="16">
        <f t="shared" si="0"/>
        <v>1258925.4117941684</v>
      </c>
      <c r="D86" s="16" t="str">
        <f t="shared" si="1"/>
        <v>7910061.65022013j</v>
      </c>
      <c r="E86" s="17" t="str">
        <f t="shared" si="2"/>
        <v>-0.0000159824895035195-4.04111766807243E-08j</v>
      </c>
      <c r="F86" s="17">
        <f t="shared" si="3"/>
        <v>1.598254059257513E-5</v>
      </c>
      <c r="G86" s="18">
        <f t="shared" si="4"/>
        <v>-95.927083677367023</v>
      </c>
      <c r="H86" s="19">
        <f t="shared" si="5"/>
        <v>-179.85512989485969</v>
      </c>
    </row>
    <row r="87" spans="2:8" x14ac:dyDescent="0.35">
      <c r="B87" s="10">
        <f t="shared" si="7"/>
        <v>52</v>
      </c>
      <c r="C87" s="16">
        <f t="shared" si="0"/>
        <v>1584893.1924611165</v>
      </c>
      <c r="D87" s="16" t="str">
        <f t="shared" si="1"/>
        <v>9958177.62032063j</v>
      </c>
      <c r="E87" s="17" t="str">
        <f t="shared" si="2"/>
        <v>-0.0000100842334485248-2.02533747141066E-08j</v>
      </c>
      <c r="F87" s="17">
        <f t="shared" si="3"/>
        <v>1.0084253787144278E-5</v>
      </c>
      <c r="G87" s="18">
        <f t="shared" si="4"/>
        <v>-99.927124662193847</v>
      </c>
      <c r="H87" s="19">
        <f t="shared" si="5"/>
        <v>-179.88492617335334</v>
      </c>
    </row>
    <row r="88" spans="2:8" x14ac:dyDescent="0.35">
      <c r="B88" s="10">
        <f t="shared" si="7"/>
        <v>53</v>
      </c>
      <c r="C88" s="16">
        <f t="shared" si="0"/>
        <v>1995262.3149688812</v>
      </c>
      <c r="D88" s="16" t="str">
        <f t="shared" si="1"/>
        <v>12536602.8613816j</v>
      </c>
      <c r="E88" s="17" t="str">
        <f t="shared" si="2"/>
        <v>-6.36270695062005E-06-1.01506724032281E-08j</v>
      </c>
      <c r="F88" s="17">
        <f t="shared" si="3"/>
        <v>6.3627150474949715E-6</v>
      </c>
      <c r="G88" s="18">
        <f t="shared" si="4"/>
        <v>-103.92715052182785</v>
      </c>
      <c r="H88" s="19">
        <f t="shared" si="5"/>
        <v>-179.90859390522996</v>
      </c>
    </row>
    <row r="89" spans="2:8" x14ac:dyDescent="0.35">
      <c r="B89" s="10">
        <f t="shared" si="7"/>
        <v>54</v>
      </c>
      <c r="C89" s="16">
        <f t="shared" si="0"/>
        <v>2511886.4315095842</v>
      </c>
      <c r="D89" s="16" t="str">
        <f t="shared" si="1"/>
        <v>15782647.9197648j</v>
      </c>
      <c r="E89" s="17" t="str">
        <f t="shared" si="2"/>
        <v>-4.01459102528655E-06-5.08736830811007E-09j</v>
      </c>
      <c r="F89" s="17">
        <f t="shared" si="3"/>
        <v>4.014594248691593E-6</v>
      </c>
      <c r="G89" s="18">
        <f t="shared" si="4"/>
        <v>-107.92716683813659</v>
      </c>
      <c r="H89" s="19">
        <f t="shared" si="5"/>
        <v>-179.92739370585423</v>
      </c>
    </row>
  </sheetData>
  <hyperlinks>
    <hyperlink ref="A2" r:id="rId1" xr:uid="{4DAD3AD1-0EB4-4E01-BB32-DB8D13060F97}"/>
  </hyperlinks>
  <pageMargins left="0.7" right="0.7" top="0.75" bottom="0.75" header="0.3" footer="0.3"/>
  <pageSetup orientation="portrait" verticalDpi="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Design Notes</vt:lpstr>
      <vt:lpstr>LCR vs Freq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Rick Faehnrich</dc:creator>
  <cp:lastModifiedBy>Rick Faehnrich</cp:lastModifiedBy>
  <dcterms:created xsi:type="dcterms:W3CDTF">2015-06-05T18:17:20Z</dcterms:created>
  <dcterms:modified xsi:type="dcterms:W3CDTF">2025-05-15T13:58:52Z</dcterms:modified>
</cp:coreProperties>
</file>